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\Documents\"/>
    </mc:Choice>
  </mc:AlternateContent>
  <xr:revisionPtr revIDLastSave="0" documentId="10_ncr:8100000_{55E4F150-988B-4464-9857-CE31E2336CDF}" xr6:coauthVersionLast="32" xr6:coauthVersionMax="32" xr10:uidLastSave="{00000000-0000-0000-0000-000000000000}"/>
  <bookViews>
    <workbookView xWindow="0" yWindow="0" windowWidth="20490" windowHeight="7530" xr2:uid="{5D1CB661-FF9D-46C7-8690-311A02FF9903}"/>
  </bookViews>
  <sheets>
    <sheet name="Daves HSC Financi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3" i="1" l="1"/>
  <c r="N105" i="1"/>
  <c r="N10" i="1"/>
  <c r="N163" i="1"/>
  <c r="N24" i="1"/>
  <c r="T94" i="1"/>
  <c r="T164" i="1"/>
  <c r="T155" i="1"/>
  <c r="T142" i="1"/>
  <c r="T85" i="1"/>
  <c r="T79" i="1"/>
  <c r="T75" i="1"/>
  <c r="T69" i="1"/>
  <c r="T62" i="1"/>
  <c r="T52" i="1"/>
  <c r="S163" i="1"/>
  <c r="S162" i="1"/>
  <c r="S161" i="1"/>
  <c r="S160" i="1"/>
  <c r="S158" i="1"/>
  <c r="S156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1" i="1"/>
  <c r="S140" i="1"/>
  <c r="S139" i="1"/>
  <c r="S138" i="1"/>
  <c r="S137" i="1"/>
  <c r="S136" i="1"/>
  <c r="S135" i="1"/>
  <c r="S133" i="1"/>
  <c r="S132" i="1"/>
  <c r="S131" i="1"/>
  <c r="S130" i="1"/>
  <c r="S129" i="1"/>
  <c r="S127" i="1"/>
  <c r="S126" i="1"/>
  <c r="S125" i="1"/>
  <c r="S124" i="1"/>
  <c r="S122" i="1"/>
  <c r="S121" i="1"/>
  <c r="S120" i="1"/>
  <c r="S118" i="1"/>
  <c r="S117" i="1"/>
  <c r="S116" i="1"/>
  <c r="S114" i="1"/>
  <c r="S113" i="1"/>
  <c r="S112" i="1"/>
  <c r="S110" i="1"/>
  <c r="S109" i="1"/>
  <c r="S108" i="1"/>
  <c r="S106" i="1"/>
  <c r="S105" i="1"/>
  <c r="S104" i="1"/>
  <c r="S102" i="1"/>
  <c r="S101" i="1"/>
  <c r="S100" i="1"/>
  <c r="S99" i="1"/>
  <c r="S98" i="1"/>
  <c r="S97" i="1"/>
  <c r="S95" i="1"/>
  <c r="S93" i="1"/>
  <c r="S87" i="1"/>
  <c r="S86" i="1"/>
  <c r="S84" i="1"/>
  <c r="S83" i="1"/>
  <c r="S82" i="1"/>
  <c r="S81" i="1"/>
  <c r="S80" i="1"/>
  <c r="S78" i="1"/>
  <c r="S77" i="1"/>
  <c r="S76" i="1"/>
  <c r="S74" i="1"/>
  <c r="S73" i="1"/>
  <c r="S72" i="1"/>
  <c r="S71" i="1"/>
  <c r="S70" i="1"/>
  <c r="S68" i="1"/>
  <c r="S67" i="1"/>
  <c r="S66" i="1"/>
  <c r="S65" i="1"/>
  <c r="S64" i="1"/>
  <c r="S63" i="1"/>
  <c r="S61" i="1"/>
  <c r="S60" i="1"/>
  <c r="S59" i="1"/>
  <c r="S58" i="1"/>
  <c r="S57" i="1"/>
  <c r="S56" i="1"/>
  <c r="S55" i="1"/>
  <c r="S54" i="1"/>
  <c r="S53" i="1"/>
  <c r="S51" i="1"/>
  <c r="S50" i="1"/>
  <c r="S48" i="1"/>
  <c r="S47" i="1"/>
  <c r="S46" i="1"/>
  <c r="S44" i="1"/>
  <c r="S43" i="1"/>
  <c r="S42" i="1"/>
  <c r="S40" i="1"/>
  <c r="S39" i="1"/>
  <c r="S38" i="1"/>
  <c r="S36" i="1"/>
  <c r="S35" i="1"/>
  <c r="S34" i="1"/>
  <c r="S33" i="1"/>
  <c r="S32" i="1"/>
  <c r="S30" i="1"/>
  <c r="S29" i="1"/>
  <c r="S28" i="1"/>
  <c r="S26" i="1"/>
  <c r="S25" i="1"/>
  <c r="S24" i="1"/>
  <c r="S23" i="1"/>
  <c r="S22" i="1"/>
  <c r="S21" i="1"/>
  <c r="S20" i="1"/>
  <c r="S18" i="1"/>
  <c r="S17" i="1"/>
  <c r="S16" i="1"/>
  <c r="S14" i="1"/>
  <c r="S13" i="1"/>
  <c r="S12" i="1"/>
  <c r="S11" i="1"/>
  <c r="S10" i="1"/>
  <c r="S9" i="1"/>
  <c r="T96" i="1" l="1"/>
  <c r="T157" i="1" s="1"/>
  <c r="T159" i="1" s="1"/>
  <c r="M142" i="1"/>
  <c r="M52" i="1"/>
  <c r="M164" i="1"/>
  <c r="F164" i="1" l="1"/>
  <c r="F96" i="1"/>
  <c r="F94" i="1"/>
  <c r="F69" i="1"/>
  <c r="F62" i="1"/>
  <c r="F142" i="1"/>
  <c r="F155" i="1"/>
  <c r="F75" i="1"/>
  <c r="F79" i="1"/>
  <c r="F85" i="1"/>
  <c r="F52" i="1"/>
  <c r="F157" i="1" l="1"/>
  <c r="F159" i="1" s="1"/>
  <c r="E164" i="1"/>
  <c r="G164" i="1"/>
  <c r="H164" i="1"/>
  <c r="R164" i="1"/>
  <c r="Q164" i="1"/>
  <c r="P164" i="1"/>
  <c r="O164" i="1"/>
  <c r="N164" i="1"/>
  <c r="L164" i="1"/>
  <c r="K164" i="1"/>
  <c r="J164" i="1"/>
  <c r="J10" i="1"/>
  <c r="J162" i="1"/>
  <c r="S164" i="1" l="1"/>
  <c r="I164" i="1"/>
  <c r="I30" i="1"/>
  <c r="I10" i="1"/>
  <c r="H142" i="1"/>
  <c r="R128" i="1"/>
  <c r="R142" i="1" s="1"/>
  <c r="Q128" i="1"/>
  <c r="P128" i="1"/>
  <c r="O128" i="1"/>
  <c r="N128" i="1"/>
  <c r="M128" i="1"/>
  <c r="L128" i="1"/>
  <c r="K128" i="1"/>
  <c r="J128" i="1"/>
  <c r="I128" i="1"/>
  <c r="H128" i="1"/>
  <c r="R134" i="1"/>
  <c r="Q134" i="1"/>
  <c r="P134" i="1"/>
  <c r="O134" i="1"/>
  <c r="N134" i="1"/>
  <c r="M134" i="1"/>
  <c r="L134" i="1"/>
  <c r="K134" i="1"/>
  <c r="J134" i="1"/>
  <c r="I134" i="1"/>
  <c r="H134" i="1"/>
  <c r="R123" i="1"/>
  <c r="Q123" i="1"/>
  <c r="P123" i="1"/>
  <c r="O123" i="1"/>
  <c r="N123" i="1"/>
  <c r="S123" i="1" s="1"/>
  <c r="M123" i="1"/>
  <c r="L123" i="1"/>
  <c r="K123" i="1"/>
  <c r="J123" i="1"/>
  <c r="I123" i="1"/>
  <c r="H123" i="1"/>
  <c r="R119" i="1"/>
  <c r="Q119" i="1"/>
  <c r="P119" i="1"/>
  <c r="O119" i="1"/>
  <c r="N119" i="1"/>
  <c r="M119" i="1"/>
  <c r="L119" i="1"/>
  <c r="K119" i="1"/>
  <c r="J119" i="1"/>
  <c r="I119" i="1"/>
  <c r="H119" i="1"/>
  <c r="R115" i="1"/>
  <c r="Q115" i="1"/>
  <c r="P115" i="1"/>
  <c r="O115" i="1"/>
  <c r="N115" i="1"/>
  <c r="S115" i="1" s="1"/>
  <c r="M115" i="1"/>
  <c r="L115" i="1"/>
  <c r="K115" i="1"/>
  <c r="J115" i="1"/>
  <c r="I115" i="1"/>
  <c r="H115" i="1"/>
  <c r="R111" i="1"/>
  <c r="Q111" i="1"/>
  <c r="P111" i="1"/>
  <c r="O111" i="1"/>
  <c r="N111" i="1"/>
  <c r="M111" i="1"/>
  <c r="L111" i="1"/>
  <c r="K111" i="1"/>
  <c r="J111" i="1"/>
  <c r="I111" i="1"/>
  <c r="H111" i="1"/>
  <c r="R107" i="1"/>
  <c r="Q107" i="1"/>
  <c r="P107" i="1"/>
  <c r="O107" i="1"/>
  <c r="N107" i="1"/>
  <c r="S107" i="1" s="1"/>
  <c r="M107" i="1"/>
  <c r="L107" i="1"/>
  <c r="K107" i="1"/>
  <c r="J107" i="1"/>
  <c r="I107" i="1"/>
  <c r="H107" i="1"/>
  <c r="R103" i="1"/>
  <c r="Q103" i="1"/>
  <c r="P103" i="1"/>
  <c r="O103" i="1"/>
  <c r="N103" i="1"/>
  <c r="S103" i="1" s="1"/>
  <c r="M103" i="1"/>
  <c r="L103" i="1"/>
  <c r="K103" i="1"/>
  <c r="J103" i="1"/>
  <c r="I103" i="1"/>
  <c r="H103" i="1"/>
  <c r="R75" i="1"/>
  <c r="Q75" i="1"/>
  <c r="P75" i="1"/>
  <c r="O75" i="1"/>
  <c r="N75" i="1"/>
  <c r="S75" i="1" s="1"/>
  <c r="M75" i="1"/>
  <c r="L75" i="1"/>
  <c r="K75" i="1"/>
  <c r="J75" i="1"/>
  <c r="I75" i="1"/>
  <c r="H75" i="1"/>
  <c r="R69" i="1"/>
  <c r="Q69" i="1"/>
  <c r="P69" i="1"/>
  <c r="O69" i="1"/>
  <c r="N69" i="1"/>
  <c r="M69" i="1"/>
  <c r="L69" i="1"/>
  <c r="K69" i="1"/>
  <c r="J69" i="1"/>
  <c r="I69" i="1"/>
  <c r="H69" i="1"/>
  <c r="R62" i="1"/>
  <c r="Q62" i="1"/>
  <c r="P62" i="1"/>
  <c r="O62" i="1"/>
  <c r="N62" i="1"/>
  <c r="S62" i="1" s="1"/>
  <c r="M62" i="1"/>
  <c r="L62" i="1"/>
  <c r="K62" i="1"/>
  <c r="J62" i="1"/>
  <c r="I62" i="1"/>
  <c r="H62" i="1"/>
  <c r="Q142" i="1"/>
  <c r="R155" i="1"/>
  <c r="Q155" i="1"/>
  <c r="P155" i="1"/>
  <c r="O155" i="1"/>
  <c r="N155" i="1"/>
  <c r="S155" i="1" s="1"/>
  <c r="M155" i="1"/>
  <c r="M157" i="1" s="1"/>
  <c r="L155" i="1"/>
  <c r="K155" i="1"/>
  <c r="J155" i="1"/>
  <c r="I155" i="1"/>
  <c r="H155" i="1"/>
  <c r="R79" i="1"/>
  <c r="Q79" i="1"/>
  <c r="P79" i="1"/>
  <c r="O79" i="1"/>
  <c r="N79" i="1"/>
  <c r="M79" i="1"/>
  <c r="L79" i="1"/>
  <c r="K79" i="1"/>
  <c r="J79" i="1"/>
  <c r="I79" i="1"/>
  <c r="H79" i="1"/>
  <c r="R85" i="1"/>
  <c r="Q85" i="1"/>
  <c r="P85" i="1"/>
  <c r="P96" i="1" s="1"/>
  <c r="O85" i="1"/>
  <c r="N85" i="1"/>
  <c r="M85" i="1"/>
  <c r="L85" i="1"/>
  <c r="L96" i="1" s="1"/>
  <c r="K85" i="1"/>
  <c r="J85" i="1"/>
  <c r="I85" i="1"/>
  <c r="H85" i="1"/>
  <c r="R94" i="1"/>
  <c r="Q94" i="1"/>
  <c r="P94" i="1"/>
  <c r="O94" i="1"/>
  <c r="N94" i="1"/>
  <c r="M94" i="1"/>
  <c r="L94" i="1"/>
  <c r="K94" i="1"/>
  <c r="J94" i="1"/>
  <c r="I94" i="1"/>
  <c r="H94" i="1"/>
  <c r="G94" i="1"/>
  <c r="H136" i="1"/>
  <c r="H127" i="1"/>
  <c r="R52" i="1"/>
  <c r="Q52" i="1"/>
  <c r="P52" i="1"/>
  <c r="R49" i="1"/>
  <c r="Q49" i="1"/>
  <c r="P49" i="1"/>
  <c r="O49" i="1"/>
  <c r="N49" i="1"/>
  <c r="M49" i="1"/>
  <c r="L49" i="1"/>
  <c r="K49" i="1"/>
  <c r="J49" i="1"/>
  <c r="I49" i="1"/>
  <c r="H49" i="1"/>
  <c r="R45" i="1"/>
  <c r="Q45" i="1"/>
  <c r="P45" i="1"/>
  <c r="O45" i="1"/>
  <c r="N45" i="1"/>
  <c r="M45" i="1"/>
  <c r="L45" i="1"/>
  <c r="K45" i="1"/>
  <c r="J45" i="1"/>
  <c r="I45" i="1"/>
  <c r="H45" i="1"/>
  <c r="R41" i="1"/>
  <c r="Q41" i="1"/>
  <c r="P41" i="1"/>
  <c r="O41" i="1"/>
  <c r="N41" i="1"/>
  <c r="S41" i="1" s="1"/>
  <c r="M41" i="1"/>
  <c r="L41" i="1"/>
  <c r="K41" i="1"/>
  <c r="J41" i="1"/>
  <c r="I41" i="1"/>
  <c r="H41" i="1"/>
  <c r="R37" i="1"/>
  <c r="Q37" i="1"/>
  <c r="P37" i="1"/>
  <c r="O37" i="1"/>
  <c r="N37" i="1"/>
  <c r="M37" i="1"/>
  <c r="L37" i="1"/>
  <c r="K37" i="1"/>
  <c r="J37" i="1"/>
  <c r="I37" i="1"/>
  <c r="H37" i="1"/>
  <c r="R31" i="1"/>
  <c r="Q31" i="1"/>
  <c r="P31" i="1"/>
  <c r="O31" i="1"/>
  <c r="N31" i="1"/>
  <c r="S31" i="1" s="1"/>
  <c r="M31" i="1"/>
  <c r="L31" i="1"/>
  <c r="K31" i="1"/>
  <c r="J31" i="1"/>
  <c r="I31" i="1"/>
  <c r="H31" i="1"/>
  <c r="R27" i="1"/>
  <c r="Q27" i="1"/>
  <c r="P27" i="1"/>
  <c r="O27" i="1"/>
  <c r="N27" i="1"/>
  <c r="M27" i="1"/>
  <c r="L27" i="1"/>
  <c r="K27" i="1"/>
  <c r="J27" i="1"/>
  <c r="I27" i="1"/>
  <c r="H27" i="1"/>
  <c r="R15" i="1"/>
  <c r="Q15" i="1"/>
  <c r="P15" i="1"/>
  <c r="O15" i="1"/>
  <c r="N15" i="1"/>
  <c r="M15" i="1"/>
  <c r="L15" i="1"/>
  <c r="K15" i="1"/>
  <c r="J15" i="1"/>
  <c r="I15" i="1"/>
  <c r="R19" i="1"/>
  <c r="Q19" i="1"/>
  <c r="P19" i="1"/>
  <c r="O19" i="1"/>
  <c r="N19" i="1"/>
  <c r="M19" i="1"/>
  <c r="L19" i="1"/>
  <c r="K19" i="1"/>
  <c r="J19" i="1"/>
  <c r="I19" i="1"/>
  <c r="H19" i="1"/>
  <c r="H15" i="1"/>
  <c r="G142" i="1"/>
  <c r="E142" i="1"/>
  <c r="E52" i="1"/>
  <c r="G49" i="1"/>
  <c r="E49" i="1"/>
  <c r="G155" i="1"/>
  <c r="G75" i="1"/>
  <c r="G69" i="1"/>
  <c r="G62" i="1"/>
  <c r="G79" i="1"/>
  <c r="G85" i="1"/>
  <c r="G103" i="1"/>
  <c r="G119" i="1"/>
  <c r="G115" i="1"/>
  <c r="G111" i="1"/>
  <c r="G107" i="1"/>
  <c r="G123" i="1"/>
  <c r="G128" i="1"/>
  <c r="G134" i="1"/>
  <c r="G45" i="1"/>
  <c r="G37" i="1"/>
  <c r="G41" i="1"/>
  <c r="G31" i="1"/>
  <c r="G27" i="1"/>
  <c r="G19" i="1"/>
  <c r="G15" i="1"/>
  <c r="S27" i="1" l="1"/>
  <c r="S37" i="1"/>
  <c r="O52" i="1"/>
  <c r="S45" i="1"/>
  <c r="S49" i="1"/>
  <c r="S79" i="1"/>
  <c r="S85" i="1"/>
  <c r="S94" i="1"/>
  <c r="S111" i="1"/>
  <c r="S119" i="1"/>
  <c r="S128" i="1"/>
  <c r="S134" i="1"/>
  <c r="S15" i="1"/>
  <c r="S19" i="1"/>
  <c r="N96" i="1"/>
  <c r="S69" i="1"/>
  <c r="N142" i="1"/>
  <c r="N52" i="1"/>
  <c r="M96" i="1"/>
  <c r="L52" i="1"/>
  <c r="K52" i="1"/>
  <c r="J142" i="1"/>
  <c r="J52" i="1"/>
  <c r="I142" i="1"/>
  <c r="I52" i="1"/>
  <c r="L142" i="1"/>
  <c r="L157" i="1" s="1"/>
  <c r="P142" i="1"/>
  <c r="K142" i="1"/>
  <c r="O142" i="1"/>
  <c r="P157" i="1"/>
  <c r="P159" i="1" s="1"/>
  <c r="I96" i="1"/>
  <c r="Q96" i="1"/>
  <c r="Q157" i="1" s="1"/>
  <c r="Q159" i="1" s="1"/>
  <c r="J96" i="1"/>
  <c r="R96" i="1"/>
  <c r="R157" i="1" s="1"/>
  <c r="R159" i="1" s="1"/>
  <c r="H96" i="1"/>
  <c r="H157" i="1" s="1"/>
  <c r="H159" i="1" s="1"/>
  <c r="K96" i="1"/>
  <c r="O96" i="1"/>
  <c r="H52" i="1"/>
  <c r="G52" i="1"/>
  <c r="G96" i="1"/>
  <c r="G157" i="1" s="1"/>
  <c r="E94" i="1"/>
  <c r="E155" i="1"/>
  <c r="E148" i="1"/>
  <c r="E150" i="1"/>
  <c r="E26" i="1"/>
  <c r="E24" i="1"/>
  <c r="E27" i="1" s="1"/>
  <c r="E141" i="1"/>
  <c r="E12" i="1"/>
  <c r="E126" i="1"/>
  <c r="E125" i="1"/>
  <c r="E134" i="1"/>
  <c r="E123" i="1"/>
  <c r="E117" i="1"/>
  <c r="E119" i="1" s="1"/>
  <c r="E115" i="1"/>
  <c r="E111" i="1"/>
  <c r="E107" i="1"/>
  <c r="E103" i="1"/>
  <c r="E85" i="1"/>
  <c r="E79" i="1"/>
  <c r="E75" i="1"/>
  <c r="E69" i="1"/>
  <c r="E62" i="1"/>
  <c r="E45" i="1"/>
  <c r="E41" i="1"/>
  <c r="E37" i="1"/>
  <c r="E19" i="1"/>
  <c r="E10" i="1"/>
  <c r="E11" i="1"/>
  <c r="E31" i="1"/>
  <c r="S52" i="1" l="1"/>
  <c r="S96" i="1"/>
  <c r="S142" i="1"/>
  <c r="N157" i="1"/>
  <c r="M159" i="1"/>
  <c r="L159" i="1"/>
  <c r="J157" i="1"/>
  <c r="J159" i="1" s="1"/>
  <c r="I157" i="1"/>
  <c r="I159" i="1" s="1"/>
  <c r="O157" i="1"/>
  <c r="O159" i="1" s="1"/>
  <c r="K157" i="1"/>
  <c r="K159" i="1" s="1"/>
  <c r="G159" i="1"/>
  <c r="E96" i="1"/>
  <c r="E157" i="1" s="1"/>
  <c r="E128" i="1"/>
  <c r="E15" i="1"/>
  <c r="N159" i="1" l="1"/>
  <c r="S159" i="1" s="1"/>
  <c r="S157" i="1"/>
  <c r="E1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</author>
  </authors>
  <commentList>
    <comment ref="F87" authorId="0" shapeId="0" xr:uid="{B2A98190-FBA7-49A1-80EF-5CF08592B665}">
      <text>
        <r>
          <rPr>
            <b/>
            <sz val="9"/>
            <color indexed="81"/>
            <rFont val="Tahoma"/>
            <charset val="1"/>
          </rPr>
          <t>Beth:</t>
        </r>
        <r>
          <rPr>
            <sz val="9"/>
            <color indexed="81"/>
            <rFont val="Tahoma"/>
            <charset val="1"/>
          </rPr>
          <t xml:space="preserve">
Substitute for HSC mtgs</t>
        </r>
      </text>
    </comment>
    <comment ref="H87" authorId="0" shapeId="0" xr:uid="{D41F111E-4C2E-4871-A48A-D2EFA1800D43}">
      <text>
        <r>
          <rPr>
            <b/>
            <sz val="9"/>
            <color indexed="81"/>
            <rFont val="Tahoma"/>
            <charset val="1"/>
          </rPr>
          <t>Beth:</t>
        </r>
        <r>
          <rPr>
            <sz val="9"/>
            <color indexed="81"/>
            <rFont val="Tahoma"/>
            <charset val="1"/>
          </rPr>
          <t xml:space="preserve">
Jerry Falek </t>
        </r>
      </text>
    </comment>
    <comment ref="J87" authorId="0" shapeId="0" xr:uid="{89D894AF-9A31-4185-B3D5-FF174C23A511}">
      <text>
        <r>
          <rPr>
            <b/>
            <sz val="9"/>
            <color indexed="81"/>
            <rFont val="Tahoma"/>
            <charset val="1"/>
          </rPr>
          <t>Beth:</t>
        </r>
        <r>
          <rPr>
            <sz val="9"/>
            <color indexed="81"/>
            <rFont val="Tahoma"/>
            <charset val="1"/>
          </rPr>
          <t xml:space="preserve">
5th Grade Science Grant</t>
        </r>
      </text>
    </comment>
    <comment ref="J154" authorId="0" shapeId="0" xr:uid="{D358AA3B-3047-4F96-A4D2-51F8179DFF47}">
      <text>
        <r>
          <rPr>
            <b/>
            <sz val="9"/>
            <color indexed="81"/>
            <rFont val="Tahoma"/>
            <charset val="1"/>
          </rPr>
          <t>Beth:</t>
        </r>
        <r>
          <rPr>
            <sz val="9"/>
            <color indexed="81"/>
            <rFont val="Tahoma"/>
            <charset val="1"/>
          </rPr>
          <t xml:space="preserve">
Returned Check - being reissued</t>
        </r>
      </text>
    </comment>
  </commentList>
</comments>
</file>

<file path=xl/sharedStrings.xml><?xml version="1.0" encoding="utf-8"?>
<sst xmlns="http://schemas.openxmlformats.org/spreadsheetml/2006/main" count="172" uniqueCount="155">
  <si>
    <t>Daves Avenue Home &amp; School Club</t>
  </si>
  <si>
    <t>INCOME (Fundraising Activities):</t>
  </si>
  <si>
    <t>Dollars for Daves</t>
  </si>
  <si>
    <t>Dollars for Daves expenses</t>
  </si>
  <si>
    <t>Company Matching</t>
  </si>
  <si>
    <t>Total Dollars for Daves</t>
  </si>
  <si>
    <t>FY2016 Rollover</t>
  </si>
  <si>
    <t>Community Sponsorship</t>
  </si>
  <si>
    <t>Community Sponsorship expenses</t>
  </si>
  <si>
    <t>Total ACSP</t>
  </si>
  <si>
    <t>Annual Community Sponsorship</t>
  </si>
  <si>
    <t>Cool Cat Auction</t>
  </si>
  <si>
    <t>Funwalk</t>
  </si>
  <si>
    <t>Funwalk Pledges</t>
  </si>
  <si>
    <t>Funwalk Expenses</t>
  </si>
  <si>
    <t>Total Funwalk</t>
  </si>
  <si>
    <t>Actual</t>
  </si>
  <si>
    <t>FY2017</t>
  </si>
  <si>
    <t>Budget</t>
  </si>
  <si>
    <t>FY2018</t>
  </si>
  <si>
    <t>Actual MTD</t>
  </si>
  <si>
    <t>Ticket Sales</t>
  </si>
  <si>
    <t>Signup Parties</t>
  </si>
  <si>
    <t>Total Cool Cat Auction</t>
  </si>
  <si>
    <t>Event Proceeds</t>
  </si>
  <si>
    <t>Event Expenses</t>
  </si>
  <si>
    <t>Software Expenses</t>
  </si>
  <si>
    <t>Merchant Rebates</t>
  </si>
  <si>
    <t>Amazon</t>
  </si>
  <si>
    <t>Escrip</t>
  </si>
  <si>
    <t>Total Merchant Rebates</t>
  </si>
  <si>
    <t>Spirit Wear</t>
  </si>
  <si>
    <t>Spirit Wear Sales</t>
  </si>
  <si>
    <t>Spirit Wear Expenses</t>
  </si>
  <si>
    <t>Total Spirit Wear</t>
  </si>
  <si>
    <t>Memory Book</t>
  </si>
  <si>
    <t>Memory Book Sales</t>
  </si>
  <si>
    <t>Memory Book Expenses</t>
  </si>
  <si>
    <t>Total Memory Book</t>
  </si>
  <si>
    <t>Interest Income</t>
  </si>
  <si>
    <t>Miscellaneous Income</t>
  </si>
  <si>
    <t>Total Misc Income</t>
  </si>
  <si>
    <t>Leon Legothetis Book Sales</t>
  </si>
  <si>
    <t>Fourleaf expense</t>
  </si>
  <si>
    <t>Specifically Directed Funds</t>
  </si>
  <si>
    <t>OhmConnect</t>
  </si>
  <si>
    <t>Great Race Giveback</t>
  </si>
  <si>
    <t>TOTAL INCOME</t>
  </si>
  <si>
    <t>EXPENSES:</t>
  </si>
  <si>
    <t>Personnel Grants</t>
  </si>
  <si>
    <t>GRANTS</t>
  </si>
  <si>
    <t>Literacy Specialist</t>
  </si>
  <si>
    <t>Math Specialist</t>
  </si>
  <si>
    <t>Healthclerk</t>
  </si>
  <si>
    <t xml:space="preserve">PE </t>
  </si>
  <si>
    <t>Grade Level Grants</t>
  </si>
  <si>
    <t>Science Grants</t>
  </si>
  <si>
    <t>Teacher Grants</t>
  </si>
  <si>
    <t>Assemblies</t>
  </si>
  <si>
    <t>Scholarships</t>
  </si>
  <si>
    <t>Supplies</t>
  </si>
  <si>
    <t>Back to School Supplies</t>
  </si>
  <si>
    <t>Office Supplies</t>
  </si>
  <si>
    <t>Art Supplies</t>
  </si>
  <si>
    <t>PE Supplies</t>
  </si>
  <si>
    <t>Total Supplies Grant</t>
  </si>
  <si>
    <t>Total Personnel Grant</t>
  </si>
  <si>
    <t>Total Grade Level Grant</t>
  </si>
  <si>
    <t>Technology</t>
  </si>
  <si>
    <t>Technology Grant</t>
  </si>
  <si>
    <t>Technology Reserve</t>
  </si>
  <si>
    <t>Total Technology Grant</t>
  </si>
  <si>
    <t>Third Party Grants</t>
  </si>
  <si>
    <t>Project Cornerstone</t>
  </si>
  <si>
    <t>CASA</t>
  </si>
  <si>
    <t>Parent Education</t>
  </si>
  <si>
    <t>Art Docents</t>
  </si>
  <si>
    <t>Total Third Party Grant</t>
  </si>
  <si>
    <t>Professional Development Grant</t>
  </si>
  <si>
    <t>Miscellaneous Grants</t>
  </si>
  <si>
    <t>Total Misc. Grant</t>
  </si>
  <si>
    <t>TOTAL GRANTS</t>
  </si>
  <si>
    <t>COMMUNITY BUILDING EVENTS</t>
  </si>
  <si>
    <t>Ice Cream Social</t>
  </si>
  <si>
    <t>Community Building Events</t>
  </si>
  <si>
    <t>Moms Night Out</t>
  </si>
  <si>
    <t>Family Fun Night</t>
  </si>
  <si>
    <t>Family Fun Night Proceeds</t>
  </si>
  <si>
    <t>Family Fun Night Expenses</t>
  </si>
  <si>
    <t>Total Family Fun Night</t>
  </si>
  <si>
    <t>Bingo</t>
  </si>
  <si>
    <t>Bingo Night Proceeds</t>
  </si>
  <si>
    <t>Bingo Night Expenses</t>
  </si>
  <si>
    <t>Total Bingo Night</t>
  </si>
  <si>
    <t>Moms Night Out Proceeds</t>
  </si>
  <si>
    <t>Moms Night Out Expenses</t>
  </si>
  <si>
    <t>Total Moms Night Out</t>
  </si>
  <si>
    <t>Authors Day</t>
  </si>
  <si>
    <t>Authors Day Book Sales</t>
  </si>
  <si>
    <t>Authors Day Expenses</t>
  </si>
  <si>
    <t>Total Authors Day</t>
  </si>
  <si>
    <t>5th Grade Party</t>
  </si>
  <si>
    <t>Math Olympiad</t>
  </si>
  <si>
    <t>Math Olympiad Registration</t>
  </si>
  <si>
    <t>Math Olympiad Fees</t>
  </si>
  <si>
    <t>Total Math Olympiad</t>
  </si>
  <si>
    <t>Safe Routes to School</t>
  </si>
  <si>
    <t>Science Fair</t>
  </si>
  <si>
    <t>Green Team</t>
  </si>
  <si>
    <t>Green Team Participation Fees</t>
  </si>
  <si>
    <t>Green Team expenses</t>
  </si>
  <si>
    <t>Total Green Team</t>
  </si>
  <si>
    <t>Friday Running Club</t>
  </si>
  <si>
    <t>Carnival</t>
  </si>
  <si>
    <t>Funvisors</t>
  </si>
  <si>
    <t>Carnival Proceeds</t>
  </si>
  <si>
    <t>Carnival expenses</t>
  </si>
  <si>
    <t>Total Carnival</t>
  </si>
  <si>
    <t>Clay</t>
  </si>
  <si>
    <t>Library</t>
  </si>
  <si>
    <t>Rylands Restaurant Proceeds</t>
  </si>
  <si>
    <t>Library Expenses</t>
  </si>
  <si>
    <t>Total Library</t>
  </si>
  <si>
    <t>Book Fair Proceeds</t>
  </si>
  <si>
    <t>Staff Wish List Expense</t>
  </si>
  <si>
    <t>OPERATING EXPENSES</t>
  </si>
  <si>
    <t>Teacher Hospitality</t>
  </si>
  <si>
    <t>Teacher Gift Fund</t>
  </si>
  <si>
    <t>Insurance</t>
  </si>
  <si>
    <t>Online Software</t>
  </si>
  <si>
    <t>Bank Fees</t>
  </si>
  <si>
    <t>Presidents Fund</t>
  </si>
  <si>
    <t>Home &amp; School Club Marketing</t>
  </si>
  <si>
    <t>Legal Fees</t>
  </si>
  <si>
    <t>Accounting Fees</t>
  </si>
  <si>
    <t>TOTAL COMMUNITY BUILDING EVENTS</t>
  </si>
  <si>
    <t>TOTAL OPERATING EXPENSES</t>
  </si>
  <si>
    <t>Miscellaneous Expenses</t>
  </si>
  <si>
    <t>TOTAL EXPENSES</t>
  </si>
  <si>
    <t>Unallocated Grant</t>
  </si>
  <si>
    <t>NET INCOME</t>
  </si>
  <si>
    <t>Eclipse Glasses Sales</t>
  </si>
  <si>
    <t>Additional Grants</t>
  </si>
  <si>
    <t>PLAY</t>
  </si>
  <si>
    <t>Income</t>
  </si>
  <si>
    <t>Expenses</t>
  </si>
  <si>
    <t>TOTAL PLAY</t>
  </si>
  <si>
    <t xml:space="preserve">Actual YTD </t>
  </si>
  <si>
    <t>PROPOSED</t>
  </si>
  <si>
    <t>Field Trip Grant</t>
  </si>
  <si>
    <t>Bus Grant</t>
  </si>
  <si>
    <t>Jerry Grant</t>
  </si>
  <si>
    <t>Science Grant (?)</t>
  </si>
  <si>
    <t>with PROPOSED Budget</t>
  </si>
  <si>
    <t>Playground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</si>
</sst>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44" fontId="0" fillId="0" borderId="0" xfId="2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4" fontId="2" fillId="0" borderId="5" xfId="2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0" fillId="0" borderId="0" xfId="0" applyBorder="1"/>
    <xf numFmtId="43" fontId="0" fillId="0" borderId="5" xfId="1" applyFont="1" applyBorder="1"/>
    <xf numFmtId="43" fontId="0" fillId="0" borderId="0" xfId="1" applyFont="1"/>
    <xf numFmtId="43" fontId="2" fillId="0" borderId="0" xfId="1" applyFont="1"/>
    <xf numFmtId="43" fontId="0" fillId="0" borderId="0" xfId="0" applyNumberFormat="1"/>
    <xf numFmtId="4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43" fontId="0" fillId="0" borderId="0" xfId="1" applyFont="1" applyBorder="1"/>
    <xf numFmtId="43" fontId="0" fillId="0" borderId="5" xfId="0" applyNumberFormat="1" applyBorder="1"/>
    <xf numFmtId="44" fontId="2" fillId="0" borderId="0" xfId="2" applyFont="1"/>
    <xf numFmtId="44" fontId="2" fillId="0" borderId="3" xfId="2" applyFont="1" applyBorder="1" applyAlignment="1">
      <alignment horizontal="center"/>
    </xf>
    <xf numFmtId="44" fontId="2" fillId="0" borderId="6" xfId="2" applyFont="1" applyBorder="1" applyAlignment="1">
      <alignment horizontal="center"/>
    </xf>
    <xf numFmtId="43" fontId="0" fillId="0" borderId="7" xfId="1" applyFont="1" applyBorder="1"/>
    <xf numFmtId="43" fontId="0" fillId="0" borderId="6" xfId="1" applyFont="1" applyBorder="1"/>
    <xf numFmtId="43" fontId="2" fillId="0" borderId="7" xfId="1" applyFont="1" applyBorder="1"/>
    <xf numFmtId="44" fontId="0" fillId="0" borderId="7" xfId="2" applyFont="1" applyBorder="1"/>
    <xf numFmtId="43" fontId="2" fillId="0" borderId="7" xfId="0" applyNumberFormat="1" applyFont="1" applyBorder="1"/>
    <xf numFmtId="43" fontId="2" fillId="0" borderId="5" xfId="1" applyFont="1" applyBorder="1"/>
    <xf numFmtId="43" fontId="2" fillId="0" borderId="6" xfId="1" applyFont="1" applyBorder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9231-E713-4DDE-8480-69FE2D1D016A}">
  <dimension ref="A1:X179"/>
  <sheetViews>
    <sheetView tabSelected="1" zoomScale="90" zoomScaleNormal="90" workbookViewId="0">
      <pane ySplit="4" topLeftCell="A5" activePane="bottomLeft" state="frozen"/>
      <selection pane="bottomLeft" activeCell="T87" sqref="T87"/>
    </sheetView>
  </sheetViews>
  <sheetFormatPr defaultRowHeight="15" x14ac:dyDescent="0.25"/>
  <cols>
    <col min="1" max="3" width="1.7109375" customWidth="1"/>
    <col min="4" max="4" width="32.140625" bestFit="1" customWidth="1"/>
    <col min="5" max="5" width="12.7109375" customWidth="1"/>
    <col min="6" max="6" width="12.7109375" style="5" customWidth="1"/>
    <col min="7" max="18" width="12.7109375" hidden="1" customWidth="1"/>
    <col min="19" max="19" width="12.7109375" customWidth="1"/>
    <col min="20" max="20" width="12.7109375" style="5" customWidth="1"/>
  </cols>
  <sheetData>
    <row r="1" spans="1:24" x14ac:dyDescent="0.25">
      <c r="A1" s="6" t="s">
        <v>0</v>
      </c>
    </row>
    <row r="2" spans="1:24" x14ac:dyDescent="0.25">
      <c r="A2" s="34" t="s">
        <v>153</v>
      </c>
      <c r="T2" s="24" t="s">
        <v>148</v>
      </c>
    </row>
    <row r="3" spans="1:24" x14ac:dyDescent="0.25">
      <c r="B3" s="1"/>
      <c r="C3" s="2"/>
      <c r="D3" s="2"/>
      <c r="E3" s="7" t="s">
        <v>16</v>
      </c>
      <c r="F3" s="9" t="s">
        <v>18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20</v>
      </c>
      <c r="L3" s="7" t="s">
        <v>20</v>
      </c>
      <c r="M3" s="7" t="s">
        <v>20</v>
      </c>
      <c r="N3" s="7" t="s">
        <v>20</v>
      </c>
      <c r="O3" s="7" t="s">
        <v>20</v>
      </c>
      <c r="P3" s="7" t="s">
        <v>20</v>
      </c>
      <c r="Q3" s="7" t="s">
        <v>20</v>
      </c>
      <c r="R3" s="7" t="s">
        <v>20</v>
      </c>
      <c r="S3" s="7" t="s">
        <v>147</v>
      </c>
      <c r="T3" s="25" t="s">
        <v>18</v>
      </c>
    </row>
    <row r="4" spans="1:24" x14ac:dyDescent="0.25">
      <c r="B4" s="3"/>
      <c r="C4" s="4"/>
      <c r="D4" s="4"/>
      <c r="E4" s="8" t="s">
        <v>17</v>
      </c>
      <c r="F4" s="10" t="s">
        <v>19</v>
      </c>
      <c r="G4" s="11">
        <v>42948</v>
      </c>
      <c r="H4" s="11">
        <v>42979</v>
      </c>
      <c r="I4" s="11">
        <v>43009</v>
      </c>
      <c r="J4" s="11">
        <v>43040</v>
      </c>
      <c r="K4" s="11">
        <v>43070</v>
      </c>
      <c r="L4" s="11">
        <v>43101</v>
      </c>
      <c r="M4" s="11">
        <v>43132</v>
      </c>
      <c r="N4" s="11">
        <v>43160</v>
      </c>
      <c r="O4" s="11">
        <v>43191</v>
      </c>
      <c r="P4" s="11">
        <v>43221</v>
      </c>
      <c r="Q4" s="11">
        <v>43252</v>
      </c>
      <c r="R4" s="11">
        <v>43282</v>
      </c>
      <c r="S4" s="4"/>
      <c r="T4" s="26" t="s">
        <v>19</v>
      </c>
    </row>
    <row r="5" spans="1:24" x14ac:dyDescent="0.25">
      <c r="B5" s="12"/>
      <c r="C5" s="12"/>
      <c r="D5" s="12"/>
      <c r="E5" s="1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2"/>
      <c r="T5" s="25"/>
    </row>
    <row r="6" spans="1:24" x14ac:dyDescent="0.25">
      <c r="B6" s="6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T6" s="27"/>
    </row>
    <row r="7" spans="1:24" x14ac:dyDescent="0.25">
      <c r="B7" s="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T7" s="27"/>
    </row>
    <row r="8" spans="1:24" x14ac:dyDescent="0.25">
      <c r="C8" s="6" t="s">
        <v>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T8" s="27"/>
    </row>
    <row r="9" spans="1:24" x14ac:dyDescent="0.25">
      <c r="D9" t="s">
        <v>6</v>
      </c>
      <c r="E9" s="14">
        <v>9697.6299999999992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/>
      <c r="S9" s="16">
        <f>SUM(G9:R9)</f>
        <v>0</v>
      </c>
      <c r="T9" s="27">
        <v>0</v>
      </c>
    </row>
    <row r="10" spans="1:24" x14ac:dyDescent="0.25">
      <c r="D10" t="s">
        <v>2</v>
      </c>
      <c r="E10" s="14">
        <f>116642.89+4394.16</f>
        <v>121037.05</v>
      </c>
      <c r="F10" s="14">
        <v>0</v>
      </c>
      <c r="G10" s="14">
        <v>3600</v>
      </c>
      <c r="H10" s="14">
        <v>42489.120000000003</v>
      </c>
      <c r="I10" s="14">
        <f>35824.82+1.34</f>
        <v>35826.159999999996</v>
      </c>
      <c r="J10" s="14">
        <f>1300+17152.82</f>
        <v>18452.82</v>
      </c>
      <c r="K10" s="14">
        <v>2600</v>
      </c>
      <c r="L10" s="14">
        <v>13635.42</v>
      </c>
      <c r="M10" s="14">
        <v>0</v>
      </c>
      <c r="N10" s="14">
        <f>630.55+5000</f>
        <v>5630.55</v>
      </c>
      <c r="O10" s="14">
        <v>0</v>
      </c>
      <c r="P10" s="14"/>
      <c r="Q10" s="14"/>
      <c r="S10" s="16">
        <f t="shared" ref="S10:S73" si="0">SUM(G10:R10)</f>
        <v>122234.07</v>
      </c>
      <c r="T10" s="27">
        <v>0</v>
      </c>
    </row>
    <row r="11" spans="1:24" x14ac:dyDescent="0.25">
      <c r="D11" t="s">
        <v>3</v>
      </c>
      <c r="E11" s="14">
        <f>-312.9-364.31-428.16</f>
        <v>-1105.3700000000001</v>
      </c>
      <c r="F11" s="14">
        <v>0</v>
      </c>
      <c r="G11" s="14">
        <v>-273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/>
      <c r="S11" s="16">
        <f t="shared" si="0"/>
        <v>-273</v>
      </c>
      <c r="T11" s="27">
        <v>0</v>
      </c>
      <c r="X11" s="12"/>
    </row>
    <row r="12" spans="1:24" x14ac:dyDescent="0.25">
      <c r="D12" t="s">
        <v>43</v>
      </c>
      <c r="E12" s="14">
        <f>-964+15</f>
        <v>-949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/>
      <c r="S12" s="16">
        <f t="shared" si="0"/>
        <v>0</v>
      </c>
      <c r="T12" s="27">
        <v>0</v>
      </c>
      <c r="X12" s="12"/>
    </row>
    <row r="13" spans="1:24" x14ac:dyDescent="0.25">
      <c r="D13" t="s">
        <v>44</v>
      </c>
      <c r="E13" s="14">
        <v>-4394.16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/>
      <c r="S13" s="16">
        <f t="shared" si="0"/>
        <v>0</v>
      </c>
      <c r="T13" s="27">
        <v>0</v>
      </c>
    </row>
    <row r="14" spans="1:24" x14ac:dyDescent="0.25">
      <c r="D14" s="4" t="s">
        <v>4</v>
      </c>
      <c r="E14" s="13">
        <v>44588.05</v>
      </c>
      <c r="F14" s="13">
        <v>0</v>
      </c>
      <c r="G14" s="13">
        <v>283</v>
      </c>
      <c r="H14" s="13">
        <v>750</v>
      </c>
      <c r="I14" s="13">
        <v>11844.59</v>
      </c>
      <c r="J14" s="13">
        <v>12019.63</v>
      </c>
      <c r="K14" s="13">
        <v>0</v>
      </c>
      <c r="L14" s="13">
        <v>0</v>
      </c>
      <c r="M14" s="13">
        <v>0</v>
      </c>
      <c r="N14" s="13">
        <v>3026.86</v>
      </c>
      <c r="O14" s="13">
        <v>18277.240000000002</v>
      </c>
      <c r="P14" s="13"/>
      <c r="Q14" s="13"/>
      <c r="R14" s="4"/>
      <c r="S14" s="23">
        <f t="shared" si="0"/>
        <v>46201.320000000007</v>
      </c>
      <c r="T14" s="28">
        <v>0</v>
      </c>
    </row>
    <row r="15" spans="1:24" x14ac:dyDescent="0.25">
      <c r="D15" t="s">
        <v>5</v>
      </c>
      <c r="E15" s="14">
        <f>SUM(E9:E14)</f>
        <v>168874.2</v>
      </c>
      <c r="F15" s="14">
        <v>159500</v>
      </c>
      <c r="G15" s="14">
        <f>SUM(G9:G14)</f>
        <v>3610</v>
      </c>
      <c r="H15" s="14">
        <f>SUM(H9:H14)</f>
        <v>43239.12</v>
      </c>
      <c r="I15" s="14">
        <f t="shared" ref="I15:R15" si="1">SUM(I9:I14)</f>
        <v>47670.75</v>
      </c>
      <c r="J15" s="14">
        <f t="shared" si="1"/>
        <v>30472.449999999997</v>
      </c>
      <c r="K15" s="14">
        <f t="shared" si="1"/>
        <v>2600</v>
      </c>
      <c r="L15" s="14">
        <f t="shared" si="1"/>
        <v>13635.42</v>
      </c>
      <c r="M15" s="14">
        <f t="shared" si="1"/>
        <v>0</v>
      </c>
      <c r="N15" s="14">
        <f t="shared" si="1"/>
        <v>8657.41</v>
      </c>
      <c r="O15" s="14">
        <f t="shared" si="1"/>
        <v>18277.240000000002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6">
        <f t="shared" si="0"/>
        <v>168162.38999999998</v>
      </c>
      <c r="T15" s="27">
        <v>100000</v>
      </c>
    </row>
    <row r="16" spans="1:24" x14ac:dyDescent="0.25">
      <c r="C16" s="6" t="s">
        <v>10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S16" s="16">
        <f t="shared" si="0"/>
        <v>0</v>
      </c>
      <c r="T16" s="27"/>
    </row>
    <row r="17" spans="3:20" x14ac:dyDescent="0.25">
      <c r="D17" t="s">
        <v>7</v>
      </c>
      <c r="E17" s="14">
        <v>34344.5</v>
      </c>
      <c r="F17" s="14">
        <v>0</v>
      </c>
      <c r="G17" s="14">
        <v>17455.900000000001</v>
      </c>
      <c r="H17" s="14">
        <v>14121.5</v>
      </c>
      <c r="I17" s="14">
        <v>8099.83</v>
      </c>
      <c r="J17" s="14">
        <v>2912.7</v>
      </c>
      <c r="K17" s="14">
        <v>0</v>
      </c>
      <c r="L17" s="14">
        <v>3350</v>
      </c>
      <c r="M17" s="14">
        <v>0</v>
      </c>
      <c r="N17" s="14">
        <v>0</v>
      </c>
      <c r="O17" s="14">
        <v>316.67</v>
      </c>
      <c r="P17" s="14"/>
      <c r="Q17" s="14"/>
      <c r="S17" s="16">
        <f t="shared" si="0"/>
        <v>46256.6</v>
      </c>
      <c r="T17" s="27">
        <v>0</v>
      </c>
    </row>
    <row r="18" spans="3:20" x14ac:dyDescent="0.25">
      <c r="D18" s="4" t="s">
        <v>8</v>
      </c>
      <c r="E18" s="13">
        <v>-736.14</v>
      </c>
      <c r="F18" s="13">
        <v>0</v>
      </c>
      <c r="G18" s="13">
        <v>0</v>
      </c>
      <c r="H18" s="13">
        <v>-282.95999999999998</v>
      </c>
      <c r="I18" s="13">
        <v>-50.04</v>
      </c>
      <c r="J18" s="13">
        <v>0</v>
      </c>
      <c r="K18" s="13">
        <v>-281.67</v>
      </c>
      <c r="L18" s="13">
        <v>0</v>
      </c>
      <c r="M18" s="13">
        <v>0</v>
      </c>
      <c r="N18" s="13">
        <v>0</v>
      </c>
      <c r="O18" s="13">
        <v>0</v>
      </c>
      <c r="P18" s="13"/>
      <c r="Q18" s="13"/>
      <c r="R18" s="4"/>
      <c r="S18" s="23">
        <f t="shared" si="0"/>
        <v>-614.67000000000007</v>
      </c>
      <c r="T18" s="28">
        <v>0</v>
      </c>
    </row>
    <row r="19" spans="3:20" x14ac:dyDescent="0.25">
      <c r="D19" t="s">
        <v>9</v>
      </c>
      <c r="E19" s="14">
        <f>SUM(E17:E18)</f>
        <v>33608.36</v>
      </c>
      <c r="F19" s="14">
        <v>29500</v>
      </c>
      <c r="G19" s="14">
        <f>SUM(G17:G18)</f>
        <v>17455.900000000001</v>
      </c>
      <c r="H19" s="14">
        <f>SUM(H17:H18)</f>
        <v>13838.54</v>
      </c>
      <c r="I19" s="14">
        <f t="shared" ref="I19:R19" si="2">SUM(I17:I18)</f>
        <v>8049.79</v>
      </c>
      <c r="J19" s="14">
        <f t="shared" si="2"/>
        <v>2912.7</v>
      </c>
      <c r="K19" s="14">
        <f t="shared" si="2"/>
        <v>-281.67</v>
      </c>
      <c r="L19" s="14">
        <f t="shared" si="2"/>
        <v>3350</v>
      </c>
      <c r="M19" s="14">
        <f t="shared" si="2"/>
        <v>0</v>
      </c>
      <c r="N19" s="14">
        <f t="shared" si="2"/>
        <v>0</v>
      </c>
      <c r="O19" s="14">
        <f t="shared" si="2"/>
        <v>316.67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6">
        <f t="shared" si="0"/>
        <v>45641.93</v>
      </c>
      <c r="T19" s="27">
        <v>35000</v>
      </c>
    </row>
    <row r="20" spans="3:20" x14ac:dyDescent="0.25">
      <c r="C20" s="6" t="s">
        <v>11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S20" s="16">
        <f t="shared" si="0"/>
        <v>0</v>
      </c>
      <c r="T20" s="27"/>
    </row>
    <row r="21" spans="3:20" x14ac:dyDescent="0.25">
      <c r="D21" t="s">
        <v>21</v>
      </c>
      <c r="E21" s="14">
        <v>2773.6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/>
      <c r="S21" s="16">
        <f t="shared" si="0"/>
        <v>0</v>
      </c>
      <c r="T21" s="27">
        <v>0</v>
      </c>
    </row>
    <row r="22" spans="3:20" x14ac:dyDescent="0.25">
      <c r="D22" t="s">
        <v>22</v>
      </c>
      <c r="E22" s="14">
        <v>12957.85</v>
      </c>
      <c r="F22" s="14">
        <v>0</v>
      </c>
      <c r="G22" s="14">
        <v>200</v>
      </c>
      <c r="H22" s="14">
        <v>340</v>
      </c>
      <c r="I22" s="14">
        <v>750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/>
      <c r="S22" s="16">
        <f t="shared" si="0"/>
        <v>1290</v>
      </c>
      <c r="T22" s="27">
        <v>0</v>
      </c>
    </row>
    <row r="23" spans="3:20" x14ac:dyDescent="0.25">
      <c r="D23" t="s">
        <v>24</v>
      </c>
      <c r="E23" s="14">
        <v>128544.95</v>
      </c>
      <c r="F23" s="14">
        <v>0</v>
      </c>
      <c r="G23" s="14">
        <v>1872.84</v>
      </c>
      <c r="H23" s="14">
        <v>5729.92</v>
      </c>
      <c r="I23" s="14">
        <v>4097.6099999999997</v>
      </c>
      <c r="J23" s="14">
        <v>642.69000000000005</v>
      </c>
      <c r="K23" s="14">
        <v>0</v>
      </c>
      <c r="L23" s="14">
        <v>0</v>
      </c>
      <c r="M23" s="14">
        <v>0</v>
      </c>
      <c r="N23" s="14">
        <v>6269.2</v>
      </c>
      <c r="O23" s="14">
        <v>0</v>
      </c>
      <c r="P23" s="14"/>
      <c r="Q23" s="14"/>
      <c r="S23" s="16">
        <f t="shared" si="0"/>
        <v>18612.259999999998</v>
      </c>
      <c r="T23" s="27">
        <v>0</v>
      </c>
    </row>
    <row r="24" spans="3:20" x14ac:dyDescent="0.25">
      <c r="D24" t="s">
        <v>25</v>
      </c>
      <c r="E24" s="14">
        <f>-38.07-23878.11-1974.12</f>
        <v>-25890.3</v>
      </c>
      <c r="F24" s="14">
        <v>0</v>
      </c>
      <c r="G24" s="14">
        <v>-46.02</v>
      </c>
      <c r="H24" s="14">
        <v>0</v>
      </c>
      <c r="I24" s="14">
        <v>0</v>
      </c>
      <c r="J24" s="14">
        <v>0</v>
      </c>
      <c r="K24" s="14">
        <v>0</v>
      </c>
      <c r="L24" s="14">
        <v>-8894.4</v>
      </c>
      <c r="M24" s="14">
        <v>-92.87</v>
      </c>
      <c r="N24" s="14">
        <f>-657.61-20</f>
        <v>-677.61</v>
      </c>
      <c r="O24" s="14">
        <v>0</v>
      </c>
      <c r="P24" s="14"/>
      <c r="Q24" s="14"/>
      <c r="S24" s="16">
        <f t="shared" si="0"/>
        <v>-9710.9000000000015</v>
      </c>
      <c r="T24" s="27">
        <v>0</v>
      </c>
    </row>
    <row r="25" spans="3:20" x14ac:dyDescent="0.25">
      <c r="D25" t="s">
        <v>124</v>
      </c>
      <c r="E25" s="14">
        <v>-6765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/>
      <c r="S25" s="16">
        <f t="shared" si="0"/>
        <v>0</v>
      </c>
      <c r="T25" s="27">
        <v>0</v>
      </c>
    </row>
    <row r="26" spans="3:20" x14ac:dyDescent="0.25">
      <c r="D26" s="4" t="s">
        <v>26</v>
      </c>
      <c r="E26" s="13">
        <f>-213.62-1440-812.3</f>
        <v>-2465.92</v>
      </c>
      <c r="F26" s="13">
        <v>0</v>
      </c>
      <c r="G26" s="13">
        <v>-3.75</v>
      </c>
      <c r="H26" s="13">
        <v>-52.56</v>
      </c>
      <c r="I26" s="13">
        <v>-153.09</v>
      </c>
      <c r="J26" s="13">
        <v>-115.96</v>
      </c>
      <c r="K26" s="13">
        <v>-12.03</v>
      </c>
      <c r="L26" s="13">
        <v>0</v>
      </c>
      <c r="M26" s="13">
        <v>-1400</v>
      </c>
      <c r="N26" s="13">
        <v>-160.15</v>
      </c>
      <c r="O26" s="13">
        <v>0</v>
      </c>
      <c r="P26" s="13"/>
      <c r="Q26" s="13"/>
      <c r="R26" s="4"/>
      <c r="S26" s="23">
        <f t="shared" si="0"/>
        <v>-1897.54</v>
      </c>
      <c r="T26" s="28">
        <v>0</v>
      </c>
    </row>
    <row r="27" spans="3:20" x14ac:dyDescent="0.25">
      <c r="D27" t="s">
        <v>23</v>
      </c>
      <c r="E27" s="14">
        <f>SUM(E21:E26)</f>
        <v>109155.18</v>
      </c>
      <c r="F27" s="14">
        <v>65000</v>
      </c>
      <c r="G27" s="14">
        <f>SUM(G21:G26)</f>
        <v>2023.0700000000002</v>
      </c>
      <c r="H27" s="14">
        <f t="shared" ref="H27:R27" si="3">SUM(H21:H26)</f>
        <v>6017.36</v>
      </c>
      <c r="I27" s="14">
        <f t="shared" si="3"/>
        <v>4694.5199999999995</v>
      </c>
      <c r="J27" s="14">
        <f t="shared" si="3"/>
        <v>526.73</v>
      </c>
      <c r="K27" s="14">
        <f t="shared" si="3"/>
        <v>-12.03</v>
      </c>
      <c r="L27" s="14">
        <f t="shared" si="3"/>
        <v>-8894.4</v>
      </c>
      <c r="M27" s="14">
        <f t="shared" si="3"/>
        <v>-1492.87</v>
      </c>
      <c r="N27" s="14">
        <f t="shared" si="3"/>
        <v>5431.4400000000005</v>
      </c>
      <c r="O27" s="14">
        <f t="shared" si="3"/>
        <v>0</v>
      </c>
      <c r="P27" s="14">
        <f t="shared" si="3"/>
        <v>0</v>
      </c>
      <c r="Q27" s="14">
        <f t="shared" si="3"/>
        <v>0</v>
      </c>
      <c r="R27" s="14">
        <f t="shared" si="3"/>
        <v>0</v>
      </c>
      <c r="S27" s="16">
        <f t="shared" si="0"/>
        <v>8293.82</v>
      </c>
      <c r="T27" s="27">
        <v>65000</v>
      </c>
    </row>
    <row r="28" spans="3:20" x14ac:dyDescent="0.25">
      <c r="C28" s="6" t="s">
        <v>12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S28" s="16">
        <f t="shared" si="0"/>
        <v>0</v>
      </c>
      <c r="T28" s="27"/>
    </row>
    <row r="29" spans="3:20" x14ac:dyDescent="0.25">
      <c r="D29" t="s">
        <v>13</v>
      </c>
      <c r="E29" s="14">
        <v>15650.75</v>
      </c>
      <c r="F29" s="14">
        <v>0</v>
      </c>
      <c r="G29" s="14">
        <v>0</v>
      </c>
      <c r="H29" s="14">
        <v>0</v>
      </c>
      <c r="I29" s="14">
        <v>1720.35</v>
      </c>
      <c r="J29" s="14">
        <v>6571.6</v>
      </c>
      <c r="K29" s="14">
        <v>1279</v>
      </c>
      <c r="L29" s="14">
        <v>0</v>
      </c>
      <c r="M29" s="14">
        <v>0</v>
      </c>
      <c r="N29" s="14">
        <v>0</v>
      </c>
      <c r="O29" s="14">
        <v>0</v>
      </c>
      <c r="P29" s="14"/>
      <c r="Q29" s="14"/>
      <c r="S29" s="16">
        <f t="shared" si="0"/>
        <v>9570.9500000000007</v>
      </c>
      <c r="T29" s="27">
        <v>0</v>
      </c>
    </row>
    <row r="30" spans="3:20" x14ac:dyDescent="0.25">
      <c r="D30" s="4" t="s">
        <v>14</v>
      </c>
      <c r="E30" s="13">
        <v>-1150.18</v>
      </c>
      <c r="F30" s="13">
        <v>0</v>
      </c>
      <c r="G30" s="13">
        <v>0</v>
      </c>
      <c r="H30" s="13">
        <v>-446.57</v>
      </c>
      <c r="I30" s="13">
        <f>-608-150.95</f>
        <v>-758.95</v>
      </c>
      <c r="J30" s="13">
        <v>-138.69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/>
      <c r="Q30" s="13"/>
      <c r="R30" s="4"/>
      <c r="S30" s="23">
        <f t="shared" si="0"/>
        <v>-1344.21</v>
      </c>
      <c r="T30" s="28">
        <v>0</v>
      </c>
    </row>
    <row r="31" spans="3:20" x14ac:dyDescent="0.25">
      <c r="D31" t="s">
        <v>15</v>
      </c>
      <c r="E31" s="14">
        <f>SUM(E29:E30)</f>
        <v>14500.57</v>
      </c>
      <c r="F31" s="14">
        <v>14500</v>
      </c>
      <c r="G31" s="14">
        <f>SUM(G29:G30)</f>
        <v>0</v>
      </c>
      <c r="H31" s="14">
        <f t="shared" ref="H31:R31" si="4">SUM(H29:H30)</f>
        <v>-446.57</v>
      </c>
      <c r="I31" s="14">
        <f t="shared" si="4"/>
        <v>961.39999999999986</v>
      </c>
      <c r="J31" s="14">
        <f t="shared" si="4"/>
        <v>6432.9100000000008</v>
      </c>
      <c r="K31" s="14">
        <f t="shared" si="4"/>
        <v>1279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 t="shared" si="4"/>
        <v>0</v>
      </c>
      <c r="P31" s="14">
        <f t="shared" si="4"/>
        <v>0</v>
      </c>
      <c r="Q31" s="14">
        <f t="shared" si="4"/>
        <v>0</v>
      </c>
      <c r="R31" s="14">
        <f t="shared" si="4"/>
        <v>0</v>
      </c>
      <c r="S31" s="16">
        <f t="shared" si="0"/>
        <v>8226.7400000000016</v>
      </c>
      <c r="T31" s="27">
        <v>14500</v>
      </c>
    </row>
    <row r="32" spans="3:20" x14ac:dyDescent="0.25">
      <c r="C32" s="6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S32" s="16">
        <f t="shared" si="0"/>
        <v>0</v>
      </c>
      <c r="T32" s="27"/>
    </row>
    <row r="33" spans="3:20" x14ac:dyDescent="0.25">
      <c r="C33" s="6"/>
      <c r="D33" t="s">
        <v>46</v>
      </c>
      <c r="E33" s="14">
        <v>296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/>
      <c r="S33" s="16">
        <f t="shared" si="0"/>
        <v>0</v>
      </c>
      <c r="T33" s="27">
        <v>0</v>
      </c>
    </row>
    <row r="34" spans="3:20" x14ac:dyDescent="0.25">
      <c r="C34" s="6"/>
      <c r="D34" t="s">
        <v>45</v>
      </c>
      <c r="E34" s="14">
        <v>500</v>
      </c>
      <c r="F34" s="14">
        <v>0</v>
      </c>
      <c r="G34" s="14">
        <v>0</v>
      </c>
      <c r="H34" s="14">
        <v>1500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  <c r="Q34" s="14"/>
      <c r="S34" s="16">
        <f t="shared" si="0"/>
        <v>1500</v>
      </c>
      <c r="T34" s="27">
        <v>0</v>
      </c>
    </row>
    <row r="35" spans="3:20" x14ac:dyDescent="0.25">
      <c r="D35" t="s">
        <v>28</v>
      </c>
      <c r="E35" s="14">
        <v>323.57</v>
      </c>
      <c r="F35" s="14">
        <v>0</v>
      </c>
      <c r="G35" s="14">
        <v>110.97</v>
      </c>
      <c r="H35" s="14">
        <v>0</v>
      </c>
      <c r="I35" s="14">
        <v>0</v>
      </c>
      <c r="J35" s="14">
        <v>83.45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/>
      <c r="S35" s="16">
        <f t="shared" si="0"/>
        <v>194.42000000000002</v>
      </c>
      <c r="T35" s="27">
        <v>0</v>
      </c>
    </row>
    <row r="36" spans="3:20" x14ac:dyDescent="0.25">
      <c r="D36" s="4" t="s">
        <v>29</v>
      </c>
      <c r="E36" s="13">
        <v>1218.6600000000001</v>
      </c>
      <c r="F36" s="13">
        <v>0</v>
      </c>
      <c r="G36" s="13">
        <v>37.15</v>
      </c>
      <c r="H36" s="13">
        <v>41.8</v>
      </c>
      <c r="I36" s="13">
        <v>64.12</v>
      </c>
      <c r="J36" s="13">
        <v>46.68</v>
      </c>
      <c r="K36" s="13">
        <v>39.770000000000003</v>
      </c>
      <c r="L36" s="13">
        <v>0</v>
      </c>
      <c r="M36" s="13">
        <v>0</v>
      </c>
      <c r="N36" s="13">
        <v>57.86</v>
      </c>
      <c r="O36" s="13">
        <v>0</v>
      </c>
      <c r="P36" s="13"/>
      <c r="Q36" s="13"/>
      <c r="R36" s="4"/>
      <c r="S36" s="23">
        <f t="shared" si="0"/>
        <v>287.38</v>
      </c>
      <c r="T36" s="28">
        <v>0</v>
      </c>
    </row>
    <row r="37" spans="3:20" x14ac:dyDescent="0.25">
      <c r="D37" t="s">
        <v>30</v>
      </c>
      <c r="E37" s="14">
        <f>SUM(E33:E36)</f>
        <v>2338.23</v>
      </c>
      <c r="F37" s="14">
        <v>2000</v>
      </c>
      <c r="G37" s="14">
        <f>SUM(G33:G36)</f>
        <v>148.12</v>
      </c>
      <c r="H37" s="14">
        <f t="shared" ref="H37:R37" si="5">SUM(H33:H36)</f>
        <v>1541.8</v>
      </c>
      <c r="I37" s="14">
        <f t="shared" si="5"/>
        <v>64.12</v>
      </c>
      <c r="J37" s="14">
        <f t="shared" si="5"/>
        <v>130.13</v>
      </c>
      <c r="K37" s="14">
        <f t="shared" si="5"/>
        <v>39.770000000000003</v>
      </c>
      <c r="L37" s="14">
        <f t="shared" si="5"/>
        <v>0</v>
      </c>
      <c r="M37" s="14">
        <f t="shared" si="5"/>
        <v>0</v>
      </c>
      <c r="N37" s="14">
        <f t="shared" si="5"/>
        <v>57.86</v>
      </c>
      <c r="O37" s="14">
        <f t="shared" si="5"/>
        <v>0</v>
      </c>
      <c r="P37" s="14">
        <f t="shared" si="5"/>
        <v>0</v>
      </c>
      <c r="Q37" s="14">
        <f t="shared" si="5"/>
        <v>0</v>
      </c>
      <c r="R37" s="14">
        <f t="shared" si="5"/>
        <v>0</v>
      </c>
      <c r="S37" s="16">
        <f t="shared" si="0"/>
        <v>1981.8</v>
      </c>
      <c r="T37" s="27">
        <v>2000</v>
      </c>
    </row>
    <row r="38" spans="3:20" x14ac:dyDescent="0.25">
      <c r="C38" s="6" t="s">
        <v>31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S38" s="16">
        <f t="shared" si="0"/>
        <v>0</v>
      </c>
      <c r="T38" s="27"/>
    </row>
    <row r="39" spans="3:20" x14ac:dyDescent="0.25">
      <c r="D39" t="s">
        <v>32</v>
      </c>
      <c r="E39" s="14">
        <v>701</v>
      </c>
      <c r="F39" s="14">
        <v>0</v>
      </c>
      <c r="G39" s="14">
        <v>0</v>
      </c>
      <c r="H39" s="14">
        <v>422.86</v>
      </c>
      <c r="I39" s="14">
        <v>0</v>
      </c>
      <c r="J39" s="14">
        <v>299.49</v>
      </c>
      <c r="K39" s="14">
        <v>0</v>
      </c>
      <c r="L39" s="14">
        <v>0</v>
      </c>
      <c r="M39" s="14">
        <v>0</v>
      </c>
      <c r="N39" s="14">
        <v>0</v>
      </c>
      <c r="O39" s="14">
        <v>486</v>
      </c>
      <c r="P39" s="14"/>
      <c r="Q39" s="14"/>
      <c r="S39" s="16">
        <f t="shared" si="0"/>
        <v>1208.3499999999999</v>
      </c>
      <c r="T39" s="27">
        <v>0</v>
      </c>
    </row>
    <row r="40" spans="3:20" x14ac:dyDescent="0.25">
      <c r="D40" s="4" t="s">
        <v>33</v>
      </c>
      <c r="E40" s="13">
        <v>-3091.22</v>
      </c>
      <c r="F40" s="13">
        <v>0</v>
      </c>
      <c r="G40" s="13">
        <v>0</v>
      </c>
      <c r="H40" s="13">
        <v>-250.13</v>
      </c>
      <c r="I40" s="13">
        <v>0</v>
      </c>
      <c r="J40" s="13">
        <v>0</v>
      </c>
      <c r="K40" s="13">
        <v>0</v>
      </c>
      <c r="L40" s="13">
        <v>0</v>
      </c>
      <c r="M40" s="13">
        <v>-1152.75</v>
      </c>
      <c r="N40" s="13">
        <v>0</v>
      </c>
      <c r="O40" s="13">
        <v>0</v>
      </c>
      <c r="P40" s="13"/>
      <c r="Q40" s="13"/>
      <c r="R40" s="4"/>
      <c r="S40" s="23">
        <f t="shared" si="0"/>
        <v>-1402.88</v>
      </c>
      <c r="T40" s="28">
        <v>0</v>
      </c>
    </row>
    <row r="41" spans="3:20" x14ac:dyDescent="0.25">
      <c r="D41" t="s">
        <v>34</v>
      </c>
      <c r="E41" s="14">
        <f>SUM(E39:E40)</f>
        <v>-2390.2199999999998</v>
      </c>
      <c r="F41" s="14">
        <v>0</v>
      </c>
      <c r="G41" s="14">
        <f>SUM(G39:G40)</f>
        <v>0</v>
      </c>
      <c r="H41" s="14">
        <f t="shared" ref="H41:R41" si="6">SUM(H39:H40)</f>
        <v>172.73000000000002</v>
      </c>
      <c r="I41" s="14">
        <f t="shared" si="6"/>
        <v>0</v>
      </c>
      <c r="J41" s="14">
        <f t="shared" si="6"/>
        <v>299.49</v>
      </c>
      <c r="K41" s="14">
        <f t="shared" si="6"/>
        <v>0</v>
      </c>
      <c r="L41" s="14">
        <f t="shared" si="6"/>
        <v>0</v>
      </c>
      <c r="M41" s="14">
        <f t="shared" si="6"/>
        <v>-1152.75</v>
      </c>
      <c r="N41" s="14">
        <f t="shared" si="6"/>
        <v>0</v>
      </c>
      <c r="O41" s="14">
        <f t="shared" si="6"/>
        <v>486</v>
      </c>
      <c r="P41" s="14">
        <f t="shared" si="6"/>
        <v>0</v>
      </c>
      <c r="Q41" s="14">
        <f t="shared" si="6"/>
        <v>0</v>
      </c>
      <c r="R41" s="14">
        <f t="shared" si="6"/>
        <v>0</v>
      </c>
      <c r="S41" s="16">
        <f t="shared" si="0"/>
        <v>-194.52999999999997</v>
      </c>
      <c r="T41" s="27">
        <v>0</v>
      </c>
    </row>
    <row r="42" spans="3:20" x14ac:dyDescent="0.25">
      <c r="C42" s="6" t="s">
        <v>35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S42" s="16">
        <f t="shared" si="0"/>
        <v>0</v>
      </c>
      <c r="T42" s="27"/>
    </row>
    <row r="43" spans="3:20" x14ac:dyDescent="0.25">
      <c r="D43" t="s">
        <v>36</v>
      </c>
      <c r="E43" s="14">
        <v>1844</v>
      </c>
      <c r="F43" s="14">
        <v>0</v>
      </c>
      <c r="G43" s="14">
        <v>20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/>
      <c r="Q43" s="14"/>
      <c r="S43" s="16">
        <f t="shared" si="0"/>
        <v>20</v>
      </c>
      <c r="T43" s="27">
        <v>0</v>
      </c>
    </row>
    <row r="44" spans="3:20" x14ac:dyDescent="0.25">
      <c r="D44" s="4" t="s">
        <v>37</v>
      </c>
      <c r="E44" s="13">
        <v>-6222.24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/>
      <c r="Q44" s="13"/>
      <c r="R44" s="4"/>
      <c r="S44" s="23">
        <f t="shared" si="0"/>
        <v>0</v>
      </c>
      <c r="T44" s="28">
        <v>0</v>
      </c>
    </row>
    <row r="45" spans="3:20" x14ac:dyDescent="0.25">
      <c r="D45" t="s">
        <v>38</v>
      </c>
      <c r="E45" s="14">
        <f>SUM(E43:E44)</f>
        <v>-4378.24</v>
      </c>
      <c r="F45" s="14">
        <v>0</v>
      </c>
      <c r="G45" s="14">
        <f>SUM(G43:G44)</f>
        <v>20</v>
      </c>
      <c r="H45" s="14">
        <f t="shared" ref="H45:R45" si="7">SUM(H43:H44)</f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6">
        <f t="shared" si="0"/>
        <v>20</v>
      </c>
      <c r="T45" s="27">
        <v>0</v>
      </c>
    </row>
    <row r="46" spans="3:20" x14ac:dyDescent="0.25">
      <c r="C46" s="6" t="s">
        <v>40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S46" s="16">
        <f t="shared" si="0"/>
        <v>0</v>
      </c>
      <c r="T46" s="27"/>
    </row>
    <row r="47" spans="3:20" x14ac:dyDescent="0.25">
      <c r="C47" s="6"/>
      <c r="D47" t="s">
        <v>42</v>
      </c>
      <c r="E47" s="14">
        <v>700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/>
      <c r="Q47" s="14"/>
      <c r="S47" s="16">
        <f t="shared" si="0"/>
        <v>0</v>
      </c>
      <c r="T47" s="27">
        <v>0</v>
      </c>
    </row>
    <row r="48" spans="3:20" x14ac:dyDescent="0.25">
      <c r="D48" s="4" t="s">
        <v>141</v>
      </c>
      <c r="E48" s="13">
        <v>0</v>
      </c>
      <c r="F48" s="13">
        <v>0</v>
      </c>
      <c r="G48" s="13">
        <v>1342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/>
      <c r="Q48" s="13"/>
      <c r="R48" s="4"/>
      <c r="S48" s="23">
        <f t="shared" si="0"/>
        <v>1342</v>
      </c>
      <c r="T48" s="28">
        <v>0</v>
      </c>
    </row>
    <row r="49" spans="2:20" x14ac:dyDescent="0.25">
      <c r="D49" t="s">
        <v>41</v>
      </c>
      <c r="E49" s="14">
        <f>SUM(E48+E47)</f>
        <v>700</v>
      </c>
      <c r="F49" s="14">
        <v>0</v>
      </c>
      <c r="G49" s="14">
        <f>SUM(G48+G47)</f>
        <v>1342</v>
      </c>
      <c r="H49" s="14">
        <f t="shared" ref="H49:R49" si="8">SUM(H48+H47)</f>
        <v>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14">
        <f t="shared" si="8"/>
        <v>0</v>
      </c>
      <c r="N49" s="14">
        <f t="shared" si="8"/>
        <v>0</v>
      </c>
      <c r="O49" s="14">
        <f t="shared" si="8"/>
        <v>0</v>
      </c>
      <c r="P49" s="14">
        <f t="shared" si="8"/>
        <v>0</v>
      </c>
      <c r="Q49" s="14">
        <f t="shared" si="8"/>
        <v>0</v>
      </c>
      <c r="R49" s="14">
        <f t="shared" si="8"/>
        <v>0</v>
      </c>
      <c r="S49" s="16">
        <f t="shared" si="0"/>
        <v>1342</v>
      </c>
      <c r="T49" s="27">
        <v>0</v>
      </c>
    </row>
    <row r="50" spans="2:20" x14ac:dyDescent="0.25">
      <c r="C50" s="6" t="s">
        <v>39</v>
      </c>
      <c r="E50" s="14">
        <v>16.920000000000002</v>
      </c>
      <c r="F50" s="14">
        <v>50</v>
      </c>
      <c r="G50" s="14">
        <v>1.93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/>
      <c r="Q50" s="14"/>
      <c r="S50" s="16">
        <f t="shared" si="0"/>
        <v>1.93</v>
      </c>
      <c r="T50" s="27">
        <v>50</v>
      </c>
    </row>
    <row r="51" spans="2:20" x14ac:dyDescent="0.25">
      <c r="C51" s="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S51" s="16">
        <f t="shared" si="0"/>
        <v>0</v>
      </c>
      <c r="T51" s="27"/>
    </row>
    <row r="52" spans="2:20" x14ac:dyDescent="0.25">
      <c r="B52" s="6" t="s">
        <v>47</v>
      </c>
      <c r="C52" s="6"/>
      <c r="E52" s="15">
        <f>E15+E19+E27+E31+E37+E41+E45+E49+E50</f>
        <v>322425</v>
      </c>
      <c r="F52" s="15">
        <f>F15+F19+F27+F31+F37+F41+F45+F49+F50</f>
        <v>270550</v>
      </c>
      <c r="G52" s="15">
        <f>G15+G19+G27+G31+G37+G41+G45+G49+G50</f>
        <v>24601.02</v>
      </c>
      <c r="H52" s="15">
        <f t="shared" ref="H52:R52" si="9">H15+H19+H27+H31+H37+H41+H45+H49+H50</f>
        <v>64362.98000000001</v>
      </c>
      <c r="I52" s="15">
        <f t="shared" si="9"/>
        <v>61440.58</v>
      </c>
      <c r="J52" s="15">
        <f t="shared" si="9"/>
        <v>40774.409999999996</v>
      </c>
      <c r="K52" s="15">
        <f t="shared" si="9"/>
        <v>3625.0699999999997</v>
      </c>
      <c r="L52" s="15">
        <f t="shared" si="9"/>
        <v>8091.0199999999986</v>
      </c>
      <c r="M52" s="15">
        <f>M15+M19+M27+M31+M37+M41+M45+M49+M50</f>
        <v>-2645.62</v>
      </c>
      <c r="N52" s="15">
        <f t="shared" si="9"/>
        <v>14146.710000000001</v>
      </c>
      <c r="O52" s="15">
        <f t="shared" si="9"/>
        <v>19079.91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7">
        <f t="shared" si="0"/>
        <v>233476.08000000002</v>
      </c>
      <c r="T52" s="29">
        <f>T15+T19+T27+T31+T37+T41+T45+T49+T50</f>
        <v>216550</v>
      </c>
    </row>
    <row r="53" spans="2:20" x14ac:dyDescent="0.2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S53" s="16">
        <f t="shared" si="0"/>
        <v>0</v>
      </c>
      <c r="T53" s="27"/>
    </row>
    <row r="54" spans="2:20" x14ac:dyDescent="0.25">
      <c r="B54" s="6" t="s">
        <v>48</v>
      </c>
      <c r="C54" s="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S54" s="16">
        <f t="shared" si="0"/>
        <v>0</v>
      </c>
      <c r="T54" s="27"/>
    </row>
    <row r="55" spans="2:20" x14ac:dyDescent="0.25">
      <c r="B55" s="6"/>
      <c r="C55" s="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S55" s="16">
        <f t="shared" si="0"/>
        <v>0</v>
      </c>
      <c r="T55" s="27"/>
    </row>
    <row r="56" spans="2:20" x14ac:dyDescent="0.25">
      <c r="C56" s="6" t="s">
        <v>50</v>
      </c>
      <c r="D56" s="6"/>
      <c r="S56" s="16">
        <f t="shared" si="0"/>
        <v>0</v>
      </c>
      <c r="T56" s="30"/>
    </row>
    <row r="57" spans="2:20" x14ac:dyDescent="0.25">
      <c r="C57" s="6" t="s">
        <v>49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">
        <f t="shared" si="0"/>
        <v>0</v>
      </c>
      <c r="T57" s="27"/>
    </row>
    <row r="58" spans="2:20" x14ac:dyDescent="0.25">
      <c r="D58" t="s">
        <v>51</v>
      </c>
      <c r="E58" s="14">
        <v>-33000</v>
      </c>
      <c r="F58" s="14">
        <v>-62966.54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/>
      <c r="Q58" s="14"/>
      <c r="R58" s="14"/>
      <c r="S58" s="16">
        <f t="shared" si="0"/>
        <v>0</v>
      </c>
      <c r="T58" s="27">
        <v>0</v>
      </c>
    </row>
    <row r="59" spans="2:20" x14ac:dyDescent="0.25">
      <c r="D59" t="s">
        <v>52</v>
      </c>
      <c r="E59" s="14">
        <v>-14311.93</v>
      </c>
      <c r="F59" s="14">
        <v>-36322.03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/>
      <c r="Q59" s="14"/>
      <c r="R59" s="14"/>
      <c r="S59" s="16">
        <f t="shared" si="0"/>
        <v>0</v>
      </c>
      <c r="T59" s="27">
        <v>0</v>
      </c>
    </row>
    <row r="60" spans="2:20" x14ac:dyDescent="0.25">
      <c r="D60" t="s">
        <v>53</v>
      </c>
      <c r="E60" s="14">
        <v>-6200</v>
      </c>
      <c r="F60" s="14">
        <v>-11669.9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/>
      <c r="Q60" s="14"/>
      <c r="R60" s="14"/>
      <c r="S60" s="16">
        <f t="shared" si="0"/>
        <v>0</v>
      </c>
      <c r="T60" s="27">
        <v>0</v>
      </c>
    </row>
    <row r="61" spans="2:20" x14ac:dyDescent="0.25">
      <c r="D61" s="4" t="s">
        <v>54</v>
      </c>
      <c r="E61" s="13">
        <v>-10950</v>
      </c>
      <c r="F61" s="13">
        <v>-22947.27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/>
      <c r="Q61" s="13"/>
      <c r="R61" s="13"/>
      <c r="S61" s="23">
        <f t="shared" si="0"/>
        <v>0</v>
      </c>
      <c r="T61" s="28">
        <v>0</v>
      </c>
    </row>
    <row r="62" spans="2:20" x14ac:dyDescent="0.25">
      <c r="D62" t="s">
        <v>66</v>
      </c>
      <c r="E62" s="14">
        <f>SUM(E58:E61)</f>
        <v>-64461.93</v>
      </c>
      <c r="F62" s="14">
        <f>SUM(F58:F61)</f>
        <v>-133905.74</v>
      </c>
      <c r="G62" s="14">
        <f>SUM(G58:G61)</f>
        <v>0</v>
      </c>
      <c r="H62" s="14">
        <f t="shared" ref="H62:R62" si="10">SUM(H58:H61)</f>
        <v>0</v>
      </c>
      <c r="I62" s="14">
        <f t="shared" si="10"/>
        <v>0</v>
      </c>
      <c r="J62" s="14">
        <f t="shared" si="10"/>
        <v>0</v>
      </c>
      <c r="K62" s="14">
        <f t="shared" si="10"/>
        <v>0</v>
      </c>
      <c r="L62" s="14">
        <f t="shared" si="10"/>
        <v>0</v>
      </c>
      <c r="M62" s="14">
        <f t="shared" si="10"/>
        <v>0</v>
      </c>
      <c r="N62" s="14">
        <f t="shared" si="10"/>
        <v>0</v>
      </c>
      <c r="O62" s="14">
        <f t="shared" si="10"/>
        <v>0</v>
      </c>
      <c r="P62" s="14">
        <f t="shared" si="10"/>
        <v>0</v>
      </c>
      <c r="Q62" s="14">
        <f t="shared" si="10"/>
        <v>0</v>
      </c>
      <c r="R62" s="14">
        <f t="shared" si="10"/>
        <v>0</v>
      </c>
      <c r="S62" s="16">
        <f t="shared" si="0"/>
        <v>0</v>
      </c>
      <c r="T62" s="27">
        <f>SUM(T58:T61)</f>
        <v>0</v>
      </c>
    </row>
    <row r="63" spans="2:20" x14ac:dyDescent="0.25">
      <c r="C63" s="6" t="s">
        <v>55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6">
        <f t="shared" si="0"/>
        <v>0</v>
      </c>
      <c r="T63" s="27"/>
    </row>
    <row r="64" spans="2:20" x14ac:dyDescent="0.25">
      <c r="D64" t="s">
        <v>55</v>
      </c>
      <c r="E64" s="14">
        <v>-8100</v>
      </c>
      <c r="F64" s="14">
        <v>-8100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/>
      <c r="Q64" s="14"/>
      <c r="R64" s="14"/>
      <c r="S64" s="16">
        <f t="shared" si="0"/>
        <v>0</v>
      </c>
      <c r="T64" s="27">
        <v>-8100</v>
      </c>
    </row>
    <row r="65" spans="3:20" x14ac:dyDescent="0.25">
      <c r="D65" t="s">
        <v>57</v>
      </c>
      <c r="E65" s="14">
        <v>-8700</v>
      </c>
      <c r="F65" s="14">
        <v>-8700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/>
      <c r="Q65" s="14"/>
      <c r="R65" s="14"/>
      <c r="S65" s="16">
        <f t="shared" si="0"/>
        <v>0</v>
      </c>
      <c r="T65" s="27">
        <v>-8700</v>
      </c>
    </row>
    <row r="66" spans="3:20" x14ac:dyDescent="0.25">
      <c r="D66" t="s">
        <v>56</v>
      </c>
      <c r="E66" s="14">
        <v>-6000</v>
      </c>
      <c r="F66" s="14">
        <v>-6000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/>
      <c r="Q66" s="14"/>
      <c r="R66" s="14"/>
      <c r="S66" s="16">
        <f t="shared" si="0"/>
        <v>0</v>
      </c>
      <c r="T66" s="27">
        <v>-6000</v>
      </c>
    </row>
    <row r="67" spans="3:20" x14ac:dyDescent="0.25">
      <c r="D67" t="s">
        <v>58</v>
      </c>
      <c r="E67" s="14">
        <v>-4250</v>
      </c>
      <c r="F67" s="14">
        <v>-3000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/>
      <c r="Q67" s="14"/>
      <c r="R67" s="14"/>
      <c r="S67" s="16">
        <f t="shared" si="0"/>
        <v>0</v>
      </c>
      <c r="T67" s="27">
        <v>-3000</v>
      </c>
    </row>
    <row r="68" spans="3:20" x14ac:dyDescent="0.25">
      <c r="D68" s="4" t="s">
        <v>59</v>
      </c>
      <c r="E68" s="13">
        <v>-4000</v>
      </c>
      <c r="F68" s="13">
        <v>-4000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/>
      <c r="Q68" s="13"/>
      <c r="R68" s="13"/>
      <c r="S68" s="23">
        <f t="shared" si="0"/>
        <v>0</v>
      </c>
      <c r="T68" s="28">
        <v>-2000</v>
      </c>
    </row>
    <row r="69" spans="3:20" x14ac:dyDescent="0.25">
      <c r="D69" t="s">
        <v>67</v>
      </c>
      <c r="E69" s="14">
        <f>SUM(E64:E68)</f>
        <v>-31050</v>
      </c>
      <c r="F69" s="14">
        <f>SUM(F64:F68)</f>
        <v>-29800</v>
      </c>
      <c r="G69" s="14">
        <f>SUM(G64:G68)</f>
        <v>0</v>
      </c>
      <c r="H69" s="14">
        <f t="shared" ref="H69:R69" si="11">SUM(H64:H68)</f>
        <v>0</v>
      </c>
      <c r="I69" s="14">
        <f t="shared" si="11"/>
        <v>0</v>
      </c>
      <c r="J69" s="14">
        <f t="shared" si="11"/>
        <v>0</v>
      </c>
      <c r="K69" s="14">
        <f t="shared" si="11"/>
        <v>0</v>
      </c>
      <c r="L69" s="14">
        <f t="shared" si="11"/>
        <v>0</v>
      </c>
      <c r="M69" s="14">
        <f t="shared" si="11"/>
        <v>0</v>
      </c>
      <c r="N69" s="14">
        <f t="shared" si="11"/>
        <v>0</v>
      </c>
      <c r="O69" s="14">
        <f t="shared" si="11"/>
        <v>0</v>
      </c>
      <c r="P69" s="14">
        <f t="shared" si="11"/>
        <v>0</v>
      </c>
      <c r="Q69" s="14">
        <f t="shared" si="11"/>
        <v>0</v>
      </c>
      <c r="R69" s="14">
        <f t="shared" si="11"/>
        <v>0</v>
      </c>
      <c r="S69" s="16">
        <f t="shared" si="0"/>
        <v>0</v>
      </c>
      <c r="T69" s="27">
        <f>SUM(T64:T68)</f>
        <v>-27800</v>
      </c>
    </row>
    <row r="70" spans="3:20" x14ac:dyDescent="0.25">
      <c r="C70" s="6" t="s">
        <v>60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6">
        <f t="shared" si="0"/>
        <v>0</v>
      </c>
      <c r="T70" s="27"/>
    </row>
    <row r="71" spans="3:20" x14ac:dyDescent="0.25">
      <c r="D71" t="s">
        <v>61</v>
      </c>
      <c r="E71" s="14">
        <v>-6000</v>
      </c>
      <c r="F71" s="14">
        <v>-6000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/>
      <c r="Q71" s="14"/>
      <c r="R71" s="14"/>
      <c r="S71" s="16">
        <f t="shared" si="0"/>
        <v>0</v>
      </c>
      <c r="T71" s="27">
        <v>-6000</v>
      </c>
    </row>
    <row r="72" spans="3:20" x14ac:dyDescent="0.25">
      <c r="D72" t="s">
        <v>62</v>
      </c>
      <c r="E72" s="14">
        <v>0</v>
      </c>
      <c r="F72" s="14">
        <v>-5000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/>
      <c r="Q72" s="14"/>
      <c r="R72" s="14"/>
      <c r="S72" s="16">
        <f t="shared" si="0"/>
        <v>0</v>
      </c>
      <c r="T72" s="27">
        <v>-7500</v>
      </c>
    </row>
    <row r="73" spans="3:20" x14ac:dyDescent="0.25">
      <c r="D73" t="s">
        <v>63</v>
      </c>
      <c r="E73" s="14">
        <v>0</v>
      </c>
      <c r="F73" s="14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/>
      <c r="Q73" s="14"/>
      <c r="R73" s="14"/>
      <c r="S73" s="16">
        <f t="shared" si="0"/>
        <v>0</v>
      </c>
      <c r="T73" s="27"/>
    </row>
    <row r="74" spans="3:20" x14ac:dyDescent="0.25">
      <c r="D74" s="4" t="s">
        <v>64</v>
      </c>
      <c r="E74" s="13">
        <v>-600</v>
      </c>
      <c r="F74" s="13">
        <v>-600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/>
      <c r="Q74" s="13"/>
      <c r="R74" s="13"/>
      <c r="S74" s="23">
        <f t="shared" ref="S74:S142" si="12">SUM(G74:R74)</f>
        <v>0</v>
      </c>
      <c r="T74" s="28">
        <v>-600</v>
      </c>
    </row>
    <row r="75" spans="3:20" x14ac:dyDescent="0.25">
      <c r="D75" t="s">
        <v>65</v>
      </c>
      <c r="E75" s="14">
        <f>SUM(E71:E74)</f>
        <v>-6600</v>
      </c>
      <c r="F75" s="14">
        <f>SUM(F71:F74)</f>
        <v>-11600</v>
      </c>
      <c r="G75" s="14">
        <f>SUM(G71:G74)</f>
        <v>0</v>
      </c>
      <c r="H75" s="14">
        <f t="shared" ref="H75:R75" si="13">SUM(H71:H74)</f>
        <v>0</v>
      </c>
      <c r="I75" s="14">
        <f t="shared" si="13"/>
        <v>0</v>
      </c>
      <c r="J75" s="14">
        <f t="shared" si="13"/>
        <v>0</v>
      </c>
      <c r="K75" s="14">
        <f t="shared" si="13"/>
        <v>0</v>
      </c>
      <c r="L75" s="14">
        <f t="shared" si="13"/>
        <v>0</v>
      </c>
      <c r="M75" s="14">
        <f t="shared" si="13"/>
        <v>0</v>
      </c>
      <c r="N75" s="14">
        <f t="shared" si="13"/>
        <v>0</v>
      </c>
      <c r="O75" s="14">
        <f t="shared" si="13"/>
        <v>0</v>
      </c>
      <c r="P75" s="14">
        <f t="shared" si="13"/>
        <v>0</v>
      </c>
      <c r="Q75" s="14">
        <f t="shared" si="13"/>
        <v>0</v>
      </c>
      <c r="R75" s="14">
        <f t="shared" si="13"/>
        <v>0</v>
      </c>
      <c r="S75" s="16">
        <f t="shared" si="12"/>
        <v>0</v>
      </c>
      <c r="T75" s="27">
        <f>SUM(T71:T74)</f>
        <v>-14100</v>
      </c>
    </row>
    <row r="76" spans="3:20" x14ac:dyDescent="0.25">
      <c r="C76" s="6" t="s">
        <v>68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6">
        <f t="shared" si="12"/>
        <v>0</v>
      </c>
      <c r="T76" s="27"/>
    </row>
    <row r="77" spans="3:20" x14ac:dyDescent="0.25">
      <c r="D77" t="s">
        <v>69</v>
      </c>
      <c r="E77" s="14">
        <v>-41198</v>
      </c>
      <c r="F77" s="14">
        <v>-48000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/>
      <c r="Q77" s="14"/>
      <c r="R77" s="14"/>
      <c r="S77" s="16">
        <f t="shared" si="12"/>
        <v>0</v>
      </c>
      <c r="T77" s="27">
        <v>-48000</v>
      </c>
    </row>
    <row r="78" spans="3:20" x14ac:dyDescent="0.25">
      <c r="D78" s="4" t="s">
        <v>70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/>
      <c r="Q78" s="13"/>
      <c r="R78" s="13"/>
      <c r="S78" s="23">
        <f t="shared" si="12"/>
        <v>0</v>
      </c>
      <c r="T78" s="28">
        <v>0</v>
      </c>
    </row>
    <row r="79" spans="3:20" x14ac:dyDescent="0.25">
      <c r="D79" t="s">
        <v>71</v>
      </c>
      <c r="E79" s="14">
        <f>SUM(E77:E78)</f>
        <v>-41198</v>
      </c>
      <c r="F79" s="14">
        <f>SUM(F77:F78)</f>
        <v>-48000</v>
      </c>
      <c r="G79" s="14">
        <f>SUM(G77:G78)</f>
        <v>0</v>
      </c>
      <c r="H79" s="14">
        <f t="shared" ref="H79:R79" si="14">SUM(H77:H78)</f>
        <v>0</v>
      </c>
      <c r="I79" s="14">
        <f t="shared" si="14"/>
        <v>0</v>
      </c>
      <c r="J79" s="14">
        <f t="shared" si="14"/>
        <v>0</v>
      </c>
      <c r="K79" s="14">
        <f t="shared" si="14"/>
        <v>0</v>
      </c>
      <c r="L79" s="14">
        <f t="shared" si="14"/>
        <v>0</v>
      </c>
      <c r="M79" s="14">
        <f t="shared" si="14"/>
        <v>0</v>
      </c>
      <c r="N79" s="14">
        <f t="shared" si="14"/>
        <v>0</v>
      </c>
      <c r="O79" s="14">
        <f t="shared" si="14"/>
        <v>0</v>
      </c>
      <c r="P79" s="14">
        <f t="shared" si="14"/>
        <v>0</v>
      </c>
      <c r="Q79" s="14">
        <f t="shared" si="14"/>
        <v>0</v>
      </c>
      <c r="R79" s="14">
        <f t="shared" si="14"/>
        <v>0</v>
      </c>
      <c r="S79" s="16">
        <f t="shared" si="12"/>
        <v>0</v>
      </c>
      <c r="T79" s="27">
        <f>SUM(T77:T78)</f>
        <v>-48000</v>
      </c>
    </row>
    <row r="80" spans="3:20" x14ac:dyDescent="0.25">
      <c r="C80" s="6" t="s">
        <v>72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6">
        <f t="shared" si="12"/>
        <v>0</v>
      </c>
      <c r="T80" s="27"/>
    </row>
    <row r="81" spans="3:20" x14ac:dyDescent="0.25">
      <c r="D81" t="s">
        <v>73</v>
      </c>
      <c r="E81" s="14">
        <v>-315.45999999999998</v>
      </c>
      <c r="F81" s="14">
        <v>-500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-800</v>
      </c>
      <c r="M81" s="14">
        <v>-500</v>
      </c>
      <c r="N81" s="14">
        <v>0</v>
      </c>
      <c r="O81" s="14">
        <v>0</v>
      </c>
      <c r="P81" s="14"/>
      <c r="Q81" s="14"/>
      <c r="R81" s="14"/>
      <c r="S81" s="16">
        <f t="shared" si="12"/>
        <v>-1300</v>
      </c>
      <c r="T81" s="27">
        <v>-500</v>
      </c>
    </row>
    <row r="82" spans="3:20" x14ac:dyDescent="0.25">
      <c r="D82" t="s">
        <v>76</v>
      </c>
      <c r="E82" s="14">
        <v>-2000</v>
      </c>
      <c r="F82" s="14">
        <v>-2000</v>
      </c>
      <c r="G82" s="14">
        <v>0</v>
      </c>
      <c r="H82" s="14">
        <v>0</v>
      </c>
      <c r="I82" s="14">
        <v>0</v>
      </c>
      <c r="J82" s="14">
        <v>0</v>
      </c>
      <c r="K82" s="14">
        <v>-2000</v>
      </c>
      <c r="L82" s="14">
        <v>0</v>
      </c>
      <c r="M82" s="14">
        <v>0</v>
      </c>
      <c r="N82" s="14">
        <v>0</v>
      </c>
      <c r="O82" s="14">
        <v>0</v>
      </c>
      <c r="P82" s="14"/>
      <c r="Q82" s="14"/>
      <c r="R82" s="14"/>
      <c r="S82" s="16">
        <f t="shared" si="12"/>
        <v>-2000</v>
      </c>
      <c r="T82" s="27">
        <v>-2000</v>
      </c>
    </row>
    <row r="83" spans="3:20" x14ac:dyDescent="0.25">
      <c r="D83" t="s">
        <v>74</v>
      </c>
      <c r="E83" s="14">
        <v>0</v>
      </c>
      <c r="F83" s="14">
        <v>-100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/>
      <c r="Q83" s="14"/>
      <c r="R83" s="14"/>
      <c r="S83" s="16">
        <f t="shared" si="12"/>
        <v>0</v>
      </c>
      <c r="T83" s="27">
        <v>-100</v>
      </c>
    </row>
    <row r="84" spans="3:20" x14ac:dyDescent="0.25">
      <c r="D84" s="4" t="s">
        <v>75</v>
      </c>
      <c r="E84" s="13">
        <v>0</v>
      </c>
      <c r="F84" s="13">
        <v>-800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/>
      <c r="Q84" s="13"/>
      <c r="R84" s="13"/>
      <c r="S84" s="23">
        <f t="shared" si="12"/>
        <v>0</v>
      </c>
      <c r="T84" s="28">
        <v>-800</v>
      </c>
    </row>
    <row r="85" spans="3:20" x14ac:dyDescent="0.25">
      <c r="D85" t="s">
        <v>77</v>
      </c>
      <c r="E85" s="14">
        <f>SUM(E81:E84)</f>
        <v>-2315.46</v>
      </c>
      <c r="F85" s="14">
        <f>SUM(F81:F84)</f>
        <v>-3400</v>
      </c>
      <c r="G85" s="14">
        <f>SUM(G81:G84)</f>
        <v>0</v>
      </c>
      <c r="H85" s="14">
        <f t="shared" ref="H85:R85" si="15">SUM(H81:H84)</f>
        <v>0</v>
      </c>
      <c r="I85" s="14">
        <f t="shared" si="15"/>
        <v>0</v>
      </c>
      <c r="J85" s="14">
        <f t="shared" si="15"/>
        <v>0</v>
      </c>
      <c r="K85" s="14">
        <f t="shared" si="15"/>
        <v>-2000</v>
      </c>
      <c r="L85" s="14">
        <f t="shared" si="15"/>
        <v>-800</v>
      </c>
      <c r="M85" s="14">
        <f t="shared" si="15"/>
        <v>-500</v>
      </c>
      <c r="N85" s="14">
        <f t="shared" si="15"/>
        <v>0</v>
      </c>
      <c r="O85" s="14">
        <f t="shared" si="15"/>
        <v>0</v>
      </c>
      <c r="P85" s="14">
        <f t="shared" si="15"/>
        <v>0</v>
      </c>
      <c r="Q85" s="14">
        <f t="shared" si="15"/>
        <v>0</v>
      </c>
      <c r="R85" s="14">
        <f t="shared" si="15"/>
        <v>0</v>
      </c>
      <c r="S85" s="16">
        <f t="shared" si="12"/>
        <v>-3300</v>
      </c>
      <c r="T85" s="27">
        <f>SUM(T81:T84)</f>
        <v>-3400</v>
      </c>
    </row>
    <row r="86" spans="3:20" x14ac:dyDescent="0.25">
      <c r="C86" s="6" t="s">
        <v>79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6">
        <f t="shared" si="12"/>
        <v>0</v>
      </c>
      <c r="T86" s="27"/>
    </row>
    <row r="87" spans="3:20" x14ac:dyDescent="0.25">
      <c r="C87" s="6"/>
      <c r="D87" t="s">
        <v>142</v>
      </c>
      <c r="E87" s="14">
        <v>0</v>
      </c>
      <c r="F87" s="14">
        <v>-900</v>
      </c>
      <c r="G87" s="22">
        <v>0</v>
      </c>
      <c r="H87" s="14">
        <v>-4950</v>
      </c>
      <c r="I87" s="14">
        <v>0</v>
      </c>
      <c r="J87" s="14">
        <v>-5360</v>
      </c>
      <c r="K87" s="14">
        <v>0</v>
      </c>
      <c r="L87" s="14">
        <v>0</v>
      </c>
      <c r="M87" s="14">
        <v>-5305</v>
      </c>
      <c r="N87" s="14">
        <v>0</v>
      </c>
      <c r="O87" s="14">
        <v>0</v>
      </c>
      <c r="P87" s="14"/>
      <c r="Q87" s="14"/>
      <c r="R87" s="14"/>
      <c r="S87" s="16">
        <f t="shared" si="12"/>
        <v>-15615</v>
      </c>
      <c r="T87" s="27">
        <v>-900</v>
      </c>
    </row>
    <row r="88" spans="3:20" x14ac:dyDescent="0.25">
      <c r="C88" s="6"/>
      <c r="D88" t="s">
        <v>149</v>
      </c>
      <c r="E88" s="14"/>
      <c r="F88" s="14"/>
      <c r="G88" s="2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6"/>
      <c r="T88" s="27">
        <v>-20000</v>
      </c>
    </row>
    <row r="89" spans="3:20" x14ac:dyDescent="0.25">
      <c r="C89" s="6"/>
      <c r="D89" t="s">
        <v>150</v>
      </c>
      <c r="E89" s="14"/>
      <c r="F89" s="14"/>
      <c r="G89" s="2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6"/>
      <c r="T89" s="27">
        <v>-20000</v>
      </c>
    </row>
    <row r="90" spans="3:20" x14ac:dyDescent="0.25">
      <c r="C90" s="6"/>
      <c r="D90" t="s">
        <v>151</v>
      </c>
      <c r="E90" s="14"/>
      <c r="F90" s="14"/>
      <c r="G90" s="2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6"/>
      <c r="T90" s="27">
        <v>-6800</v>
      </c>
    </row>
    <row r="91" spans="3:20" x14ac:dyDescent="0.25">
      <c r="C91" s="6"/>
      <c r="D91" t="s">
        <v>152</v>
      </c>
      <c r="E91" s="14"/>
      <c r="F91" s="14"/>
      <c r="G91" s="2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6"/>
      <c r="T91" s="27">
        <v>-5000</v>
      </c>
    </row>
    <row r="92" spans="3:20" x14ac:dyDescent="0.25">
      <c r="C92" s="6"/>
      <c r="D92" t="s">
        <v>154</v>
      </c>
      <c r="E92" s="14"/>
      <c r="F92" s="14"/>
      <c r="G92" s="2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6"/>
      <c r="T92" s="27">
        <v>-30000</v>
      </c>
    </row>
    <row r="93" spans="3:20" x14ac:dyDescent="0.25">
      <c r="D93" s="4" t="s">
        <v>139</v>
      </c>
      <c r="E93" s="13">
        <v>-54963.48</v>
      </c>
      <c r="F93" s="13"/>
      <c r="G93" s="13">
        <v>0</v>
      </c>
      <c r="H93" s="13">
        <v>0</v>
      </c>
      <c r="I93" s="13">
        <v>0</v>
      </c>
      <c r="J93" s="13"/>
      <c r="K93" s="13">
        <v>-115200</v>
      </c>
      <c r="L93" s="13">
        <v>0</v>
      </c>
      <c r="M93" s="13">
        <v>0</v>
      </c>
      <c r="N93" s="13">
        <v>0</v>
      </c>
      <c r="O93" s="13">
        <v>0</v>
      </c>
      <c r="P93" s="13"/>
      <c r="Q93" s="13"/>
      <c r="R93" s="13"/>
      <c r="S93" s="23">
        <f t="shared" si="12"/>
        <v>-115200</v>
      </c>
      <c r="T93" s="28">
        <v>0</v>
      </c>
    </row>
    <row r="94" spans="3:20" x14ac:dyDescent="0.25">
      <c r="D94" t="s">
        <v>80</v>
      </c>
      <c r="E94" s="14">
        <f>E93</f>
        <v>-54963.48</v>
      </c>
      <c r="F94" s="14">
        <f>SUM(F87:F93)</f>
        <v>-900</v>
      </c>
      <c r="G94" s="14">
        <f>SUM(G87:G93)</f>
        <v>0</v>
      </c>
      <c r="H94" s="14">
        <f t="shared" ref="H94:R94" si="16">SUM(H87:H93)</f>
        <v>-4950</v>
      </c>
      <c r="I94" s="14">
        <f t="shared" si="16"/>
        <v>0</v>
      </c>
      <c r="J94" s="14">
        <f t="shared" si="16"/>
        <v>-5360</v>
      </c>
      <c r="K94" s="14">
        <f t="shared" si="16"/>
        <v>-115200</v>
      </c>
      <c r="L94" s="14">
        <f t="shared" si="16"/>
        <v>0</v>
      </c>
      <c r="M94" s="14">
        <f t="shared" si="16"/>
        <v>-5305</v>
      </c>
      <c r="N94" s="14">
        <f t="shared" si="16"/>
        <v>0</v>
      </c>
      <c r="O94" s="14">
        <f t="shared" si="16"/>
        <v>0</v>
      </c>
      <c r="P94" s="14">
        <f t="shared" si="16"/>
        <v>0</v>
      </c>
      <c r="Q94" s="14">
        <f t="shared" si="16"/>
        <v>0</v>
      </c>
      <c r="R94" s="14">
        <f t="shared" si="16"/>
        <v>0</v>
      </c>
      <c r="S94" s="16">
        <f t="shared" si="12"/>
        <v>-130815</v>
      </c>
      <c r="T94" s="27">
        <f>SUM(T87:T93)</f>
        <v>-82700</v>
      </c>
    </row>
    <row r="95" spans="3:20" x14ac:dyDescent="0.25">
      <c r="C95" s="18" t="s">
        <v>78</v>
      </c>
      <c r="D95" s="4"/>
      <c r="E95" s="13">
        <v>-20000</v>
      </c>
      <c r="F95" s="13">
        <v>-20000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/>
      <c r="Q95" s="13"/>
      <c r="R95" s="13"/>
      <c r="S95" s="23">
        <f t="shared" si="12"/>
        <v>0</v>
      </c>
      <c r="T95" s="28">
        <v>-20000</v>
      </c>
    </row>
    <row r="96" spans="3:20" x14ac:dyDescent="0.25">
      <c r="C96" s="6" t="s">
        <v>81</v>
      </c>
      <c r="E96" s="17">
        <f>E95+E85+E79+E75+E69+E62+E94</f>
        <v>-220588.87</v>
      </c>
      <c r="F96" s="17">
        <f>F95+F85+F79+F75+F69+F62+F94</f>
        <v>-247605.74</v>
      </c>
      <c r="G96" s="17">
        <f>G95+G85+G79+G75+G69+G62+G94</f>
        <v>0</v>
      </c>
      <c r="H96" s="17">
        <f t="shared" ref="H96:R96" si="17">H95+H85+H79+H75+H69+H62+H94</f>
        <v>-4950</v>
      </c>
      <c r="I96" s="17">
        <f t="shared" si="17"/>
        <v>0</v>
      </c>
      <c r="J96" s="17">
        <f t="shared" si="17"/>
        <v>-5360</v>
      </c>
      <c r="K96" s="17">
        <f t="shared" si="17"/>
        <v>-117200</v>
      </c>
      <c r="L96" s="17">
        <f t="shared" si="17"/>
        <v>-800</v>
      </c>
      <c r="M96" s="17">
        <f t="shared" si="17"/>
        <v>-5805</v>
      </c>
      <c r="N96" s="17">
        <f t="shared" si="17"/>
        <v>0</v>
      </c>
      <c r="O96" s="17">
        <f t="shared" si="17"/>
        <v>0</v>
      </c>
      <c r="P96" s="17">
        <f t="shared" si="17"/>
        <v>0</v>
      </c>
      <c r="Q96" s="17">
        <f t="shared" si="17"/>
        <v>0</v>
      </c>
      <c r="R96" s="17">
        <f t="shared" si="17"/>
        <v>0</v>
      </c>
      <c r="S96" s="16">
        <f t="shared" si="12"/>
        <v>-134115</v>
      </c>
      <c r="T96" s="31">
        <f>T95+T85+T79+T75+T69+T62+T94</f>
        <v>-196000</v>
      </c>
    </row>
    <row r="97" spans="3:20" x14ac:dyDescent="0.25">
      <c r="S97" s="16">
        <f t="shared" si="12"/>
        <v>0</v>
      </c>
      <c r="T97" s="30"/>
    </row>
    <row r="98" spans="3:20" x14ac:dyDescent="0.25">
      <c r="C98" s="6" t="s">
        <v>82</v>
      </c>
      <c r="S98" s="16">
        <f t="shared" si="12"/>
        <v>0</v>
      </c>
      <c r="T98" s="30"/>
    </row>
    <row r="99" spans="3:20" x14ac:dyDescent="0.25">
      <c r="C99" s="6" t="s">
        <v>84</v>
      </c>
      <c r="S99" s="16">
        <f t="shared" si="12"/>
        <v>0</v>
      </c>
      <c r="T99" s="30"/>
    </row>
    <row r="100" spans="3:20" x14ac:dyDescent="0.25">
      <c r="C100" s="6" t="s">
        <v>86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6">
        <f t="shared" si="12"/>
        <v>0</v>
      </c>
      <c r="T100" s="27"/>
    </row>
    <row r="101" spans="3:20" x14ac:dyDescent="0.25">
      <c r="D101" t="s">
        <v>87</v>
      </c>
      <c r="E101" s="14">
        <v>1455.99</v>
      </c>
      <c r="F101" s="14">
        <v>0</v>
      </c>
      <c r="G101" s="14">
        <v>0</v>
      </c>
      <c r="H101" s="14">
        <v>0</v>
      </c>
      <c r="I101" s="14">
        <v>755.3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/>
      <c r="Q101" s="14"/>
      <c r="R101" s="14"/>
      <c r="S101" s="16">
        <f t="shared" si="12"/>
        <v>755.3</v>
      </c>
      <c r="T101" s="27">
        <v>0</v>
      </c>
    </row>
    <row r="102" spans="3:20" x14ac:dyDescent="0.25">
      <c r="D102" s="4" t="s">
        <v>88</v>
      </c>
      <c r="E102" s="13">
        <v>-2058.87</v>
      </c>
      <c r="F102" s="13">
        <v>0</v>
      </c>
      <c r="G102" s="13">
        <v>-282.52999999999997</v>
      </c>
      <c r="H102" s="13">
        <v>0</v>
      </c>
      <c r="I102" s="13">
        <v>-1454.9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/>
      <c r="Q102" s="13"/>
      <c r="R102" s="13"/>
      <c r="S102" s="23">
        <f t="shared" si="12"/>
        <v>-1737.43</v>
      </c>
      <c r="T102" s="28">
        <v>0</v>
      </c>
    </row>
    <row r="103" spans="3:20" x14ac:dyDescent="0.25">
      <c r="D103" t="s">
        <v>89</v>
      </c>
      <c r="E103" s="14">
        <f>SUM(E101:E102)</f>
        <v>-602.87999999999988</v>
      </c>
      <c r="F103" s="14">
        <v>-1000</v>
      </c>
      <c r="G103" s="14">
        <f>SUM(G101:G102)</f>
        <v>-282.52999999999997</v>
      </c>
      <c r="H103" s="14">
        <f t="shared" ref="H103:R103" si="18">SUM(H101:H102)</f>
        <v>0</v>
      </c>
      <c r="I103" s="14">
        <f t="shared" si="18"/>
        <v>-699.60000000000014</v>
      </c>
      <c r="J103" s="14">
        <f t="shared" si="18"/>
        <v>0</v>
      </c>
      <c r="K103" s="14">
        <f t="shared" si="18"/>
        <v>0</v>
      </c>
      <c r="L103" s="14">
        <f t="shared" si="18"/>
        <v>0</v>
      </c>
      <c r="M103" s="14">
        <f t="shared" si="18"/>
        <v>0</v>
      </c>
      <c r="N103" s="14">
        <f t="shared" si="18"/>
        <v>0</v>
      </c>
      <c r="O103" s="14">
        <f t="shared" si="18"/>
        <v>0</v>
      </c>
      <c r="P103" s="14">
        <f t="shared" si="18"/>
        <v>0</v>
      </c>
      <c r="Q103" s="14">
        <f t="shared" si="18"/>
        <v>0</v>
      </c>
      <c r="R103" s="14">
        <f t="shared" si="18"/>
        <v>0</v>
      </c>
      <c r="S103" s="16">
        <f t="shared" si="12"/>
        <v>-982.13000000000011</v>
      </c>
      <c r="T103" s="27">
        <v>-1000</v>
      </c>
    </row>
    <row r="104" spans="3:20" x14ac:dyDescent="0.25">
      <c r="C104" s="6" t="s">
        <v>90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6">
        <f t="shared" si="12"/>
        <v>0</v>
      </c>
      <c r="T104" s="27"/>
    </row>
    <row r="105" spans="3:20" x14ac:dyDescent="0.25">
      <c r="D105" t="s">
        <v>91</v>
      </c>
      <c r="E105" s="14">
        <v>2009.98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f>844.54+1088.5</f>
        <v>1933.04</v>
      </c>
      <c r="O105" s="14">
        <v>0</v>
      </c>
      <c r="P105" s="14"/>
      <c r="Q105" s="14"/>
      <c r="R105" s="14"/>
      <c r="S105" s="16">
        <f t="shared" si="12"/>
        <v>1933.04</v>
      </c>
      <c r="T105" s="27">
        <v>0</v>
      </c>
    </row>
    <row r="106" spans="3:20" x14ac:dyDescent="0.25">
      <c r="D106" s="4" t="s">
        <v>92</v>
      </c>
      <c r="E106" s="13">
        <v>-1109.3399999999999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-74.88</v>
      </c>
      <c r="O106" s="13">
        <v>0</v>
      </c>
      <c r="P106" s="13"/>
      <c r="Q106" s="13"/>
      <c r="R106" s="13"/>
      <c r="S106" s="23">
        <f t="shared" si="12"/>
        <v>-74.88</v>
      </c>
      <c r="T106" s="28">
        <v>0</v>
      </c>
    </row>
    <row r="107" spans="3:20" x14ac:dyDescent="0.25">
      <c r="D107" t="s">
        <v>93</v>
      </c>
      <c r="E107" s="14">
        <f>SUM(E105:E106)</f>
        <v>900.6400000000001</v>
      </c>
      <c r="F107" s="14">
        <v>0</v>
      </c>
      <c r="G107" s="14">
        <f>SUM(G105:G106)</f>
        <v>0</v>
      </c>
      <c r="H107" s="14">
        <f t="shared" ref="H107:R107" si="19">SUM(H105:H106)</f>
        <v>0</v>
      </c>
      <c r="I107" s="14">
        <f t="shared" si="19"/>
        <v>0</v>
      </c>
      <c r="J107" s="14">
        <f t="shared" si="19"/>
        <v>0</v>
      </c>
      <c r="K107" s="14">
        <f t="shared" si="19"/>
        <v>0</v>
      </c>
      <c r="L107" s="14">
        <f t="shared" si="19"/>
        <v>0</v>
      </c>
      <c r="M107" s="14">
        <f t="shared" si="19"/>
        <v>0</v>
      </c>
      <c r="N107" s="14">
        <f t="shared" si="19"/>
        <v>1858.1599999999999</v>
      </c>
      <c r="O107" s="14">
        <f t="shared" si="19"/>
        <v>0</v>
      </c>
      <c r="P107" s="14">
        <f t="shared" si="19"/>
        <v>0</v>
      </c>
      <c r="Q107" s="14">
        <f t="shared" si="19"/>
        <v>0</v>
      </c>
      <c r="R107" s="14">
        <f t="shared" si="19"/>
        <v>0</v>
      </c>
      <c r="S107" s="16">
        <f t="shared" si="12"/>
        <v>1858.1599999999999</v>
      </c>
      <c r="T107" s="27">
        <v>0</v>
      </c>
    </row>
    <row r="108" spans="3:20" x14ac:dyDescent="0.25">
      <c r="C108" s="6" t="s">
        <v>85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6">
        <f t="shared" si="12"/>
        <v>0</v>
      </c>
      <c r="T108" s="27"/>
    </row>
    <row r="109" spans="3:20" x14ac:dyDescent="0.25">
      <c r="D109" t="s">
        <v>94</v>
      </c>
      <c r="E109" s="14">
        <v>1359.28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/>
      <c r="Q109" s="14"/>
      <c r="R109" s="14"/>
      <c r="S109" s="16">
        <f t="shared" si="12"/>
        <v>0</v>
      </c>
      <c r="T109" s="27">
        <v>0</v>
      </c>
    </row>
    <row r="110" spans="3:20" x14ac:dyDescent="0.25">
      <c r="D110" s="4" t="s">
        <v>95</v>
      </c>
      <c r="E110" s="13">
        <v>-1496.86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/>
      <c r="Q110" s="13"/>
      <c r="R110" s="13"/>
      <c r="S110" s="23">
        <f t="shared" si="12"/>
        <v>0</v>
      </c>
      <c r="T110" s="28">
        <v>0</v>
      </c>
    </row>
    <row r="111" spans="3:20" x14ac:dyDescent="0.25">
      <c r="D111" t="s">
        <v>96</v>
      </c>
      <c r="E111" s="16">
        <f>SUM(E109:E110)</f>
        <v>-137.57999999999993</v>
      </c>
      <c r="F111" s="14">
        <v>0</v>
      </c>
      <c r="G111" s="16">
        <f>SUM(G109:G110)</f>
        <v>0</v>
      </c>
      <c r="H111" s="16">
        <f t="shared" ref="H111:R111" si="20">SUM(H109:H110)</f>
        <v>0</v>
      </c>
      <c r="I111" s="16">
        <f t="shared" si="20"/>
        <v>0</v>
      </c>
      <c r="J111" s="16">
        <f t="shared" si="20"/>
        <v>0</v>
      </c>
      <c r="K111" s="16">
        <f t="shared" si="20"/>
        <v>0</v>
      </c>
      <c r="L111" s="16">
        <f t="shared" si="20"/>
        <v>0</v>
      </c>
      <c r="M111" s="16">
        <f t="shared" si="20"/>
        <v>0</v>
      </c>
      <c r="N111" s="16">
        <f t="shared" si="20"/>
        <v>0</v>
      </c>
      <c r="O111" s="16">
        <f t="shared" si="20"/>
        <v>0</v>
      </c>
      <c r="P111" s="16">
        <f t="shared" si="20"/>
        <v>0</v>
      </c>
      <c r="Q111" s="16">
        <f t="shared" si="20"/>
        <v>0</v>
      </c>
      <c r="R111" s="16">
        <f t="shared" si="20"/>
        <v>0</v>
      </c>
      <c r="S111" s="16">
        <f t="shared" si="12"/>
        <v>0</v>
      </c>
      <c r="T111" s="27">
        <v>0</v>
      </c>
    </row>
    <row r="112" spans="3:20" x14ac:dyDescent="0.25">
      <c r="C112" s="6" t="s">
        <v>97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6">
        <f t="shared" si="12"/>
        <v>0</v>
      </c>
      <c r="T112" s="27"/>
    </row>
    <row r="113" spans="3:20" x14ac:dyDescent="0.25">
      <c r="D113" t="s">
        <v>98</v>
      </c>
      <c r="E113" s="14">
        <v>2630.23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f>239.11+1284.07+196</f>
        <v>1719.1799999999998</v>
      </c>
      <c r="O113" s="14">
        <v>0</v>
      </c>
      <c r="P113" s="14"/>
      <c r="Q113" s="14"/>
      <c r="R113" s="14"/>
      <c r="S113" s="16">
        <f t="shared" si="12"/>
        <v>1719.1799999999998</v>
      </c>
      <c r="T113" s="27">
        <v>0</v>
      </c>
    </row>
    <row r="114" spans="3:20" x14ac:dyDescent="0.25">
      <c r="D114" s="4" t="s">
        <v>99</v>
      </c>
      <c r="E114" s="13">
        <v>-7994.19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-4359.12</v>
      </c>
      <c r="O114" s="13">
        <v>0</v>
      </c>
      <c r="P114" s="13"/>
      <c r="Q114" s="13"/>
      <c r="R114" s="13"/>
      <c r="S114" s="23">
        <f t="shared" si="12"/>
        <v>-4359.12</v>
      </c>
      <c r="T114" s="28">
        <v>0</v>
      </c>
    </row>
    <row r="115" spans="3:20" x14ac:dyDescent="0.25">
      <c r="D115" t="s">
        <v>100</v>
      </c>
      <c r="E115" s="14">
        <f>SUM(E113:E114)</f>
        <v>-5363.9599999999991</v>
      </c>
      <c r="F115" s="14">
        <v>-5750</v>
      </c>
      <c r="G115" s="14">
        <f>SUM(G113:G114)</f>
        <v>0</v>
      </c>
      <c r="H115" s="14">
        <f t="shared" ref="H115:R115" si="21">SUM(H113:H114)</f>
        <v>0</v>
      </c>
      <c r="I115" s="14">
        <f t="shared" si="21"/>
        <v>0</v>
      </c>
      <c r="J115" s="14">
        <f t="shared" si="21"/>
        <v>0</v>
      </c>
      <c r="K115" s="14">
        <f t="shared" si="21"/>
        <v>0</v>
      </c>
      <c r="L115" s="14">
        <f t="shared" si="21"/>
        <v>0</v>
      </c>
      <c r="M115" s="14">
        <f t="shared" si="21"/>
        <v>0</v>
      </c>
      <c r="N115" s="14">
        <f t="shared" si="21"/>
        <v>-2639.94</v>
      </c>
      <c r="O115" s="14">
        <f t="shared" si="21"/>
        <v>0</v>
      </c>
      <c r="P115" s="14">
        <f t="shared" si="21"/>
        <v>0</v>
      </c>
      <c r="Q115" s="14">
        <f t="shared" si="21"/>
        <v>0</v>
      </c>
      <c r="R115" s="14">
        <f t="shared" si="21"/>
        <v>0</v>
      </c>
      <c r="S115" s="16">
        <f t="shared" si="12"/>
        <v>-2639.94</v>
      </c>
      <c r="T115" s="27">
        <v>-5750</v>
      </c>
    </row>
    <row r="116" spans="3:20" x14ac:dyDescent="0.25">
      <c r="C116" s="6" t="s">
        <v>102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6">
        <f t="shared" si="12"/>
        <v>0</v>
      </c>
      <c r="T116" s="27"/>
    </row>
    <row r="117" spans="3:20" x14ac:dyDescent="0.25">
      <c r="D117" t="s">
        <v>103</v>
      </c>
      <c r="E117" s="14">
        <f>538.88+35</f>
        <v>573.88</v>
      </c>
      <c r="F117" s="14">
        <v>0</v>
      </c>
      <c r="G117" s="14">
        <v>0</v>
      </c>
      <c r="H117" s="14">
        <v>0</v>
      </c>
      <c r="I117" s="14">
        <v>1500</v>
      </c>
      <c r="J117" s="14">
        <v>500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/>
      <c r="Q117" s="14"/>
      <c r="R117" s="14"/>
      <c r="S117" s="16">
        <f t="shared" si="12"/>
        <v>2000</v>
      </c>
      <c r="T117" s="27">
        <v>0</v>
      </c>
    </row>
    <row r="118" spans="3:20" x14ac:dyDescent="0.25">
      <c r="D118" s="4" t="s">
        <v>104</v>
      </c>
      <c r="E118" s="13">
        <v>-209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/>
      <c r="Q118" s="13"/>
      <c r="R118" s="13"/>
      <c r="S118" s="23">
        <f t="shared" si="12"/>
        <v>0</v>
      </c>
      <c r="T118" s="28">
        <v>0</v>
      </c>
    </row>
    <row r="119" spans="3:20" x14ac:dyDescent="0.25">
      <c r="D119" t="s">
        <v>105</v>
      </c>
      <c r="E119" s="14">
        <f>SUM(E117:E118)</f>
        <v>364.88</v>
      </c>
      <c r="F119" s="14">
        <v>0</v>
      </c>
      <c r="G119" s="14">
        <f>SUM(G117:G118)</f>
        <v>0</v>
      </c>
      <c r="H119" s="14">
        <f t="shared" ref="H119:R119" si="22">SUM(H117:H118)</f>
        <v>0</v>
      </c>
      <c r="I119" s="14">
        <f t="shared" si="22"/>
        <v>1500</v>
      </c>
      <c r="J119" s="14">
        <f t="shared" si="22"/>
        <v>500</v>
      </c>
      <c r="K119" s="14">
        <f t="shared" si="22"/>
        <v>0</v>
      </c>
      <c r="L119" s="14">
        <f t="shared" si="22"/>
        <v>0</v>
      </c>
      <c r="M119" s="14">
        <f t="shared" si="22"/>
        <v>0</v>
      </c>
      <c r="N119" s="14">
        <f t="shared" si="22"/>
        <v>0</v>
      </c>
      <c r="O119" s="14">
        <f t="shared" si="22"/>
        <v>0</v>
      </c>
      <c r="P119" s="14">
        <f t="shared" si="22"/>
        <v>0</v>
      </c>
      <c r="Q119" s="14">
        <f t="shared" si="22"/>
        <v>0</v>
      </c>
      <c r="R119" s="14">
        <f t="shared" si="22"/>
        <v>0</v>
      </c>
      <c r="S119" s="16">
        <f t="shared" si="12"/>
        <v>2000</v>
      </c>
      <c r="T119" s="27">
        <v>0</v>
      </c>
    </row>
    <row r="120" spans="3:20" x14ac:dyDescent="0.25">
      <c r="C120" s="6" t="s">
        <v>108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6">
        <f t="shared" si="12"/>
        <v>0</v>
      </c>
      <c r="T120" s="27"/>
    </row>
    <row r="121" spans="3:20" x14ac:dyDescent="0.25">
      <c r="D121" t="s">
        <v>109</v>
      </c>
      <c r="E121" s="14">
        <v>496.5</v>
      </c>
      <c r="F121" s="14">
        <v>0</v>
      </c>
      <c r="G121" s="14">
        <v>0</v>
      </c>
      <c r="H121" s="14">
        <v>341.55</v>
      </c>
      <c r="I121" s="14">
        <v>579.9</v>
      </c>
      <c r="J121" s="14">
        <v>48.25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/>
      <c r="Q121" s="14"/>
      <c r="R121" s="14"/>
      <c r="S121" s="16">
        <f t="shared" si="12"/>
        <v>969.7</v>
      </c>
      <c r="T121" s="27">
        <v>0</v>
      </c>
    </row>
    <row r="122" spans="3:20" x14ac:dyDescent="0.25">
      <c r="D122" s="4" t="s">
        <v>110</v>
      </c>
      <c r="E122" s="13">
        <v>-462.76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-271.2</v>
      </c>
      <c r="L122" s="13">
        <v>0</v>
      </c>
      <c r="M122" s="13">
        <v>-21.3</v>
      </c>
      <c r="N122" s="13">
        <v>-130</v>
      </c>
      <c r="O122" s="13">
        <v>0</v>
      </c>
      <c r="P122" s="13"/>
      <c r="Q122" s="13"/>
      <c r="R122" s="13"/>
      <c r="S122" s="23">
        <f t="shared" si="12"/>
        <v>-422.5</v>
      </c>
      <c r="T122" s="28">
        <v>0</v>
      </c>
    </row>
    <row r="123" spans="3:20" x14ac:dyDescent="0.25">
      <c r="D123" t="s">
        <v>111</v>
      </c>
      <c r="E123" s="14">
        <f>SUM(E121:E122)</f>
        <v>33.740000000000009</v>
      </c>
      <c r="F123" s="14">
        <v>0</v>
      </c>
      <c r="G123" s="14">
        <f>SUM(G121:G122)</f>
        <v>0</v>
      </c>
      <c r="H123" s="14">
        <f t="shared" ref="H123:R123" si="23">SUM(H121:H122)</f>
        <v>341.55</v>
      </c>
      <c r="I123" s="14">
        <f t="shared" si="23"/>
        <v>579.9</v>
      </c>
      <c r="J123" s="14">
        <f t="shared" si="23"/>
        <v>48.25</v>
      </c>
      <c r="K123" s="14">
        <f t="shared" si="23"/>
        <v>-271.2</v>
      </c>
      <c r="L123" s="14">
        <f t="shared" si="23"/>
        <v>0</v>
      </c>
      <c r="M123" s="14">
        <f t="shared" si="23"/>
        <v>-21.3</v>
      </c>
      <c r="N123" s="14">
        <f t="shared" si="23"/>
        <v>-130</v>
      </c>
      <c r="O123" s="14">
        <f t="shared" si="23"/>
        <v>0</v>
      </c>
      <c r="P123" s="14">
        <f t="shared" si="23"/>
        <v>0</v>
      </c>
      <c r="Q123" s="14">
        <f t="shared" si="23"/>
        <v>0</v>
      </c>
      <c r="R123" s="14">
        <f t="shared" si="23"/>
        <v>0</v>
      </c>
      <c r="S123" s="16">
        <f t="shared" si="12"/>
        <v>547.20000000000005</v>
      </c>
      <c r="T123" s="27">
        <v>0</v>
      </c>
    </row>
    <row r="124" spans="3:20" x14ac:dyDescent="0.25">
      <c r="C124" s="6" t="s">
        <v>113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6">
        <f t="shared" si="12"/>
        <v>0</v>
      </c>
      <c r="T124" s="27"/>
    </row>
    <row r="125" spans="3:20" x14ac:dyDescent="0.25">
      <c r="C125" s="6"/>
      <c r="D125" t="s">
        <v>21</v>
      </c>
      <c r="E125" s="14">
        <f>6302.9-1000+991.75</f>
        <v>6294.65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/>
      <c r="Q125" s="14"/>
      <c r="R125" s="14"/>
      <c r="S125" s="16">
        <f t="shared" si="12"/>
        <v>0</v>
      </c>
      <c r="T125" s="27">
        <v>0</v>
      </c>
    </row>
    <row r="126" spans="3:20" x14ac:dyDescent="0.25">
      <c r="D126" t="s">
        <v>115</v>
      </c>
      <c r="E126" s="14">
        <f>435+1108.97</f>
        <v>1543.97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/>
      <c r="Q126" s="14"/>
      <c r="R126" s="14"/>
      <c r="S126" s="16">
        <f t="shared" si="12"/>
        <v>0</v>
      </c>
      <c r="T126" s="27">
        <v>0</v>
      </c>
    </row>
    <row r="127" spans="3:20" x14ac:dyDescent="0.25">
      <c r="D127" s="4" t="s">
        <v>116</v>
      </c>
      <c r="E127" s="13">
        <v>-8013.08</v>
      </c>
      <c r="F127" s="13">
        <v>0</v>
      </c>
      <c r="G127" s="13">
        <v>0</v>
      </c>
      <c r="H127" s="13">
        <f>-3853.57-575</f>
        <v>-4428.57</v>
      </c>
      <c r="I127" s="13">
        <v>-1250</v>
      </c>
      <c r="J127" s="13">
        <v>0</v>
      </c>
      <c r="K127" s="13">
        <v>0</v>
      </c>
      <c r="L127" s="13">
        <v>-650</v>
      </c>
      <c r="M127" s="13">
        <v>-1816.2</v>
      </c>
      <c r="N127" s="13">
        <v>-550</v>
      </c>
      <c r="O127" s="13">
        <v>0</v>
      </c>
      <c r="P127" s="13"/>
      <c r="Q127" s="13"/>
      <c r="R127" s="13"/>
      <c r="S127" s="23">
        <f t="shared" si="12"/>
        <v>-8694.77</v>
      </c>
      <c r="T127" s="28">
        <v>0</v>
      </c>
    </row>
    <row r="128" spans="3:20" x14ac:dyDescent="0.25">
      <c r="D128" t="s">
        <v>117</v>
      </c>
      <c r="E128" s="14">
        <f>SUM(E125:E127)</f>
        <v>-174.46000000000004</v>
      </c>
      <c r="F128" s="14">
        <v>0</v>
      </c>
      <c r="G128" s="14">
        <f>SUM(G125:G127)</f>
        <v>0</v>
      </c>
      <c r="H128" s="14">
        <f t="shared" ref="H128:R128" si="24">SUM(H125:H127)</f>
        <v>-4428.57</v>
      </c>
      <c r="I128" s="14">
        <f t="shared" si="24"/>
        <v>-1250</v>
      </c>
      <c r="J128" s="14">
        <f t="shared" si="24"/>
        <v>0</v>
      </c>
      <c r="K128" s="14">
        <f t="shared" si="24"/>
        <v>0</v>
      </c>
      <c r="L128" s="14">
        <f t="shared" si="24"/>
        <v>-650</v>
      </c>
      <c r="M128" s="14">
        <f t="shared" si="24"/>
        <v>-1816.2</v>
      </c>
      <c r="N128" s="14">
        <f t="shared" si="24"/>
        <v>-550</v>
      </c>
      <c r="O128" s="14">
        <f t="shared" si="24"/>
        <v>0</v>
      </c>
      <c r="P128" s="14">
        <f t="shared" si="24"/>
        <v>0</v>
      </c>
      <c r="Q128" s="14">
        <f t="shared" si="24"/>
        <v>0</v>
      </c>
      <c r="R128" s="14">
        <f t="shared" si="24"/>
        <v>0</v>
      </c>
      <c r="S128" s="16">
        <f t="shared" si="12"/>
        <v>-8694.77</v>
      </c>
      <c r="T128" s="27">
        <v>0</v>
      </c>
    </row>
    <row r="129" spans="3:20" x14ac:dyDescent="0.25">
      <c r="C129" s="6" t="s">
        <v>119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6">
        <f t="shared" si="12"/>
        <v>0</v>
      </c>
      <c r="T129" s="27"/>
    </row>
    <row r="130" spans="3:20" x14ac:dyDescent="0.25">
      <c r="C130" s="6"/>
      <c r="D130" t="s">
        <v>6</v>
      </c>
      <c r="E130" s="14">
        <v>3796.04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/>
      <c r="Q130" s="14"/>
      <c r="R130" s="14"/>
      <c r="S130" s="16">
        <f t="shared" si="12"/>
        <v>0</v>
      </c>
      <c r="T130" s="27">
        <v>0</v>
      </c>
    </row>
    <row r="131" spans="3:20" x14ac:dyDescent="0.25">
      <c r="D131" t="s">
        <v>120</v>
      </c>
      <c r="E131" s="14">
        <v>439.61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200</v>
      </c>
      <c r="L131" s="14">
        <v>0</v>
      </c>
      <c r="M131" s="14">
        <v>0</v>
      </c>
      <c r="N131" s="14">
        <v>162.82</v>
      </c>
      <c r="O131" s="14">
        <v>0</v>
      </c>
      <c r="P131" s="14"/>
      <c r="Q131" s="14"/>
      <c r="R131" s="14"/>
      <c r="S131" s="16">
        <f t="shared" si="12"/>
        <v>362.82</v>
      </c>
      <c r="T131" s="27">
        <v>0</v>
      </c>
    </row>
    <row r="132" spans="3:20" x14ac:dyDescent="0.25">
      <c r="D132" t="s">
        <v>123</v>
      </c>
      <c r="E132" s="14">
        <v>1780.67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/>
      <c r="Q132" s="14"/>
      <c r="R132" s="14"/>
      <c r="S132" s="16">
        <f t="shared" si="12"/>
        <v>0</v>
      </c>
      <c r="T132" s="27">
        <v>0</v>
      </c>
    </row>
    <row r="133" spans="3:20" x14ac:dyDescent="0.25">
      <c r="D133" s="4" t="s">
        <v>121</v>
      </c>
      <c r="E133" s="13">
        <v>-2328.77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/>
      <c r="Q133" s="13"/>
      <c r="R133" s="13"/>
      <c r="S133" s="23">
        <f t="shared" si="12"/>
        <v>0</v>
      </c>
      <c r="T133" s="28">
        <v>0</v>
      </c>
    </row>
    <row r="134" spans="3:20" x14ac:dyDescent="0.25">
      <c r="D134" t="s">
        <v>122</v>
      </c>
      <c r="E134" s="14">
        <f>SUM(E130:E133)</f>
        <v>3687.5499999999997</v>
      </c>
      <c r="F134" s="14">
        <v>0</v>
      </c>
      <c r="G134" s="14">
        <f>SUM(G130:G133)</f>
        <v>0</v>
      </c>
      <c r="H134" s="14">
        <f t="shared" ref="H134:R134" si="25">SUM(H130:H133)</f>
        <v>0</v>
      </c>
      <c r="I134" s="14">
        <f t="shared" si="25"/>
        <v>0</v>
      </c>
      <c r="J134" s="14">
        <f t="shared" si="25"/>
        <v>0</v>
      </c>
      <c r="K134" s="14">
        <f t="shared" si="25"/>
        <v>200</v>
      </c>
      <c r="L134" s="14">
        <f t="shared" si="25"/>
        <v>0</v>
      </c>
      <c r="M134" s="14">
        <f t="shared" si="25"/>
        <v>0</v>
      </c>
      <c r="N134" s="14">
        <f t="shared" si="25"/>
        <v>162.82</v>
      </c>
      <c r="O134" s="14">
        <f t="shared" si="25"/>
        <v>0</v>
      </c>
      <c r="P134" s="14">
        <f t="shared" si="25"/>
        <v>0</v>
      </c>
      <c r="Q134" s="14">
        <f t="shared" si="25"/>
        <v>0</v>
      </c>
      <c r="R134" s="14">
        <f t="shared" si="25"/>
        <v>0</v>
      </c>
      <c r="S134" s="16">
        <f t="shared" si="12"/>
        <v>362.82</v>
      </c>
      <c r="T134" s="27">
        <v>0</v>
      </c>
    </row>
    <row r="135" spans="3:20" x14ac:dyDescent="0.25">
      <c r="C135" s="6" t="s">
        <v>112</v>
      </c>
      <c r="E135" s="14">
        <v>4899.51</v>
      </c>
      <c r="F135" s="14">
        <v>4000</v>
      </c>
      <c r="G135" s="14">
        <v>1840.1</v>
      </c>
      <c r="H135" s="14">
        <v>1452.9</v>
      </c>
      <c r="I135" s="14">
        <v>0</v>
      </c>
      <c r="J135" s="14">
        <v>-194.29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/>
      <c r="Q135" s="14"/>
      <c r="R135" s="14"/>
      <c r="S135" s="16">
        <f t="shared" si="12"/>
        <v>3098.71</v>
      </c>
      <c r="T135" s="27">
        <v>4000</v>
      </c>
    </row>
    <row r="136" spans="3:20" x14ac:dyDescent="0.25">
      <c r="C136" s="6" t="s">
        <v>83</v>
      </c>
      <c r="E136" s="14">
        <v>-779.41</v>
      </c>
      <c r="F136" s="14">
        <v>-1000</v>
      </c>
      <c r="G136" s="14">
        <v>0</v>
      </c>
      <c r="H136" s="14">
        <f>-866.53-61.04</f>
        <v>-927.56999999999994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/>
      <c r="Q136" s="14"/>
      <c r="R136" s="14"/>
      <c r="S136" s="16">
        <f t="shared" si="12"/>
        <v>-927.56999999999994</v>
      </c>
      <c r="T136" s="27">
        <v>-1000</v>
      </c>
    </row>
    <row r="137" spans="3:20" x14ac:dyDescent="0.25">
      <c r="C137" s="6" t="s">
        <v>106</v>
      </c>
      <c r="E137" s="14">
        <v>-306.44</v>
      </c>
      <c r="F137" s="14">
        <v>-450</v>
      </c>
      <c r="G137" s="14">
        <v>0</v>
      </c>
      <c r="H137" s="14">
        <v>-240</v>
      </c>
      <c r="I137" s="14">
        <v>-58.6</v>
      </c>
      <c r="J137" s="14">
        <v>0</v>
      </c>
      <c r="K137" s="14">
        <v>0</v>
      </c>
      <c r="L137" s="14">
        <v>-50</v>
      </c>
      <c r="M137" s="14">
        <v>0</v>
      </c>
      <c r="N137" s="14">
        <v>0</v>
      </c>
      <c r="O137" s="14">
        <v>0</v>
      </c>
      <c r="P137" s="14"/>
      <c r="Q137" s="14"/>
      <c r="R137" s="14"/>
      <c r="S137" s="16">
        <f t="shared" si="12"/>
        <v>-348.6</v>
      </c>
      <c r="T137" s="27">
        <v>-450</v>
      </c>
    </row>
    <row r="138" spans="3:20" x14ac:dyDescent="0.25">
      <c r="C138" s="6" t="s">
        <v>107</v>
      </c>
      <c r="E138" s="14">
        <v>-476.17</v>
      </c>
      <c r="F138" s="14">
        <v>-1750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-968.33</v>
      </c>
      <c r="M138" s="14">
        <v>0</v>
      </c>
      <c r="N138" s="14">
        <v>0</v>
      </c>
      <c r="O138" s="14">
        <v>0</v>
      </c>
      <c r="P138" s="14"/>
      <c r="Q138" s="14"/>
      <c r="R138" s="14"/>
      <c r="S138" s="16">
        <f t="shared" si="12"/>
        <v>-968.33</v>
      </c>
      <c r="T138" s="27">
        <v>-1750</v>
      </c>
    </row>
    <row r="139" spans="3:20" x14ac:dyDescent="0.25">
      <c r="C139" s="6" t="s">
        <v>114</v>
      </c>
      <c r="E139" s="14">
        <v>-1474.17</v>
      </c>
      <c r="F139" s="14">
        <v>-1000</v>
      </c>
      <c r="G139" s="14">
        <v>0</v>
      </c>
      <c r="H139" s="14">
        <v>0</v>
      </c>
      <c r="I139" s="14">
        <v>0</v>
      </c>
      <c r="J139" s="14">
        <v>0</v>
      </c>
      <c r="K139" s="14">
        <v>-59.96</v>
      </c>
      <c r="L139" s="14">
        <v>-304</v>
      </c>
      <c r="M139" s="14">
        <v>-246.9</v>
      </c>
      <c r="N139" s="14">
        <v>0</v>
      </c>
      <c r="O139" s="14">
        <v>0</v>
      </c>
      <c r="P139" s="14"/>
      <c r="Q139" s="14"/>
      <c r="R139" s="14"/>
      <c r="S139" s="16">
        <f t="shared" si="12"/>
        <v>-610.86</v>
      </c>
      <c r="T139" s="27">
        <v>-1000</v>
      </c>
    </row>
    <row r="140" spans="3:20" x14ac:dyDescent="0.25">
      <c r="C140" s="6" t="s">
        <v>118</v>
      </c>
      <c r="E140" s="14">
        <v>-2660.38</v>
      </c>
      <c r="F140" s="14">
        <v>-2500</v>
      </c>
      <c r="G140" s="14">
        <v>0</v>
      </c>
      <c r="H140" s="14">
        <v>0</v>
      </c>
      <c r="I140" s="14">
        <v>-1184.08</v>
      </c>
      <c r="J140" s="14">
        <v>-150</v>
      </c>
      <c r="K140" s="14">
        <v>-737.87</v>
      </c>
      <c r="L140" s="14">
        <v>-86.93</v>
      </c>
      <c r="M140" s="14">
        <v>0</v>
      </c>
      <c r="N140" s="14">
        <v>-152.44</v>
      </c>
      <c r="O140" s="14">
        <v>0</v>
      </c>
      <c r="P140" s="14"/>
      <c r="Q140" s="14"/>
      <c r="R140" s="14"/>
      <c r="S140" s="16">
        <f t="shared" si="12"/>
        <v>-2311.3199999999997</v>
      </c>
      <c r="T140" s="27">
        <v>-2500</v>
      </c>
    </row>
    <row r="141" spans="3:20" x14ac:dyDescent="0.25">
      <c r="C141" s="18" t="s">
        <v>101</v>
      </c>
      <c r="D141" s="4"/>
      <c r="E141" s="13">
        <f>-4546.56-553.5</f>
        <v>-5100.0600000000004</v>
      </c>
      <c r="F141" s="13">
        <v>-3750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/>
      <c r="Q141" s="13"/>
      <c r="R141" s="13"/>
      <c r="S141" s="23">
        <f t="shared" si="12"/>
        <v>0</v>
      </c>
      <c r="T141" s="28">
        <v>-3750</v>
      </c>
    </row>
    <row r="142" spans="3:20" x14ac:dyDescent="0.25">
      <c r="C142" s="6" t="s">
        <v>135</v>
      </c>
      <c r="E142" s="15">
        <f>E141+E140+E139+E138+E137+E136+E135+E134+E128+E123+E119+E115+E111+E107+E103</f>
        <v>-7189.19</v>
      </c>
      <c r="F142" s="15">
        <f>F141+F140+F139+F138+F137+F136+F135+F134+F128+F123+F119+F115+F111+F107+F103</f>
        <v>-13200</v>
      </c>
      <c r="G142" s="15">
        <f>G141+G140+G139+G138+G137+G136+G135+G134+G128+G123+G119+G115+G111+G107+G103</f>
        <v>1557.57</v>
      </c>
      <c r="H142" s="15">
        <f>H141+H140+H139+H138+H137+H136+H135+H134+H128+H123+H119+H115+H111+H107+H103</f>
        <v>-3801.6899999999996</v>
      </c>
      <c r="I142" s="15">
        <f t="shared" ref="I142:R142" si="26">I141+I140+I139+I138+I137+I136+I135+I134+I128+I123+I119+I115+I111+I107+I103</f>
        <v>-1112.3799999999999</v>
      </c>
      <c r="J142" s="15">
        <f t="shared" si="26"/>
        <v>203.96000000000004</v>
      </c>
      <c r="K142" s="15">
        <f t="shared" si="26"/>
        <v>-869.03</v>
      </c>
      <c r="L142" s="15">
        <f t="shared" si="26"/>
        <v>-2059.2600000000002</v>
      </c>
      <c r="M142" s="15">
        <f>M141+M140+M139+M138+M137+M136+M135+M134+M128+M123+M119+M115+M111+M107+M103</f>
        <v>-2084.4</v>
      </c>
      <c r="N142" s="15">
        <f t="shared" si="26"/>
        <v>-1451.4</v>
      </c>
      <c r="O142" s="15">
        <f t="shared" si="26"/>
        <v>0</v>
      </c>
      <c r="P142" s="15">
        <f t="shared" si="26"/>
        <v>0</v>
      </c>
      <c r="Q142" s="15">
        <f t="shared" si="26"/>
        <v>0</v>
      </c>
      <c r="R142" s="15">
        <f t="shared" si="26"/>
        <v>0</v>
      </c>
      <c r="S142" s="16">
        <f t="shared" si="12"/>
        <v>-9616.6299999999992</v>
      </c>
      <c r="T142" s="29">
        <f>T141+T140+T139+T138+T137+T136+T135+T134+T128+T123+T119+T115+T111+T107+T103</f>
        <v>-13200</v>
      </c>
    </row>
    <row r="143" spans="3:20" x14ac:dyDescent="0.25">
      <c r="C143" s="6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6">
        <f t="shared" ref="S143:S164" si="27">SUM(G143:R143)</f>
        <v>0</v>
      </c>
      <c r="T143" s="27"/>
    </row>
    <row r="144" spans="3:20" x14ac:dyDescent="0.25">
      <c r="C144" s="6" t="s">
        <v>125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6">
        <f t="shared" si="27"/>
        <v>0</v>
      </c>
      <c r="T144" s="27"/>
    </row>
    <row r="145" spans="2:20" x14ac:dyDescent="0.25">
      <c r="C145" s="6" t="s">
        <v>126</v>
      </c>
      <c r="D145" s="6"/>
      <c r="E145" s="14">
        <v>-2894.41</v>
      </c>
      <c r="F145" s="14">
        <v>-4000</v>
      </c>
      <c r="G145" s="14">
        <v>0</v>
      </c>
      <c r="H145" s="14">
        <v>-787.51</v>
      </c>
      <c r="I145" s="14">
        <v>0</v>
      </c>
      <c r="J145" s="14">
        <v>-95.7</v>
      </c>
      <c r="K145" s="14">
        <v>0</v>
      </c>
      <c r="L145" s="14">
        <v>-714.65</v>
      </c>
      <c r="M145" s="14">
        <v>0</v>
      </c>
      <c r="N145" s="14">
        <v>0</v>
      </c>
      <c r="O145" s="14">
        <v>0</v>
      </c>
      <c r="P145" s="14"/>
      <c r="Q145" s="14"/>
      <c r="R145" s="14"/>
      <c r="S145" s="16">
        <f t="shared" si="27"/>
        <v>-1597.8600000000001</v>
      </c>
      <c r="T145" s="27">
        <v>-4000</v>
      </c>
    </row>
    <row r="146" spans="2:20" x14ac:dyDescent="0.25">
      <c r="C146" s="6" t="s">
        <v>127</v>
      </c>
      <c r="D146" s="6"/>
      <c r="E146" s="14">
        <v>-535.74</v>
      </c>
      <c r="F146" s="14">
        <v>0</v>
      </c>
      <c r="G146" s="14">
        <v>0</v>
      </c>
      <c r="H146" s="14">
        <v>0</v>
      </c>
      <c r="I146" s="14">
        <v>-689.06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/>
      <c r="Q146" s="14"/>
      <c r="R146" s="14"/>
      <c r="S146" s="16">
        <f t="shared" si="27"/>
        <v>-689.06</v>
      </c>
      <c r="T146" s="27">
        <v>0</v>
      </c>
    </row>
    <row r="147" spans="2:20" x14ac:dyDescent="0.25">
      <c r="C147" s="6" t="s">
        <v>131</v>
      </c>
      <c r="D147" s="6"/>
      <c r="E147" s="14">
        <v>-100</v>
      </c>
      <c r="F147" s="14">
        <v>-500</v>
      </c>
      <c r="G147" s="14">
        <v>-171.55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/>
      <c r="Q147" s="14"/>
      <c r="R147" s="14"/>
      <c r="S147" s="16">
        <f t="shared" si="27"/>
        <v>-171.55</v>
      </c>
      <c r="T147" s="27">
        <v>-500</v>
      </c>
    </row>
    <row r="148" spans="2:20" x14ac:dyDescent="0.25">
      <c r="C148" s="6" t="s">
        <v>132</v>
      </c>
      <c r="D148" s="6"/>
      <c r="E148" s="14">
        <f>-192.88-382.14</f>
        <v>-575.02</v>
      </c>
      <c r="F148" s="14">
        <v>-500</v>
      </c>
      <c r="G148" s="14">
        <v>-73.41</v>
      </c>
      <c r="H148" s="14">
        <v>0</v>
      </c>
      <c r="I148" s="14">
        <v>-1010.05</v>
      </c>
      <c r="J148" s="14">
        <v>0</v>
      </c>
      <c r="K148" s="14">
        <v>-294.75</v>
      </c>
      <c r="L148" s="14">
        <v>0</v>
      </c>
      <c r="M148" s="14">
        <v>0</v>
      </c>
      <c r="N148" s="14">
        <v>0</v>
      </c>
      <c r="O148" s="14">
        <v>0</v>
      </c>
      <c r="P148" s="14"/>
      <c r="Q148" s="14"/>
      <c r="R148" s="14"/>
      <c r="S148" s="16">
        <f t="shared" si="27"/>
        <v>-1378.21</v>
      </c>
      <c r="T148" s="27">
        <v>-500</v>
      </c>
    </row>
    <row r="149" spans="2:20" x14ac:dyDescent="0.25">
      <c r="C149" s="6" t="s">
        <v>128</v>
      </c>
      <c r="D149" s="6"/>
      <c r="E149" s="14">
        <v>-375</v>
      </c>
      <c r="F149" s="14">
        <v>-400</v>
      </c>
      <c r="G149" s="14">
        <v>0</v>
      </c>
      <c r="H149" s="14">
        <v>0</v>
      </c>
      <c r="I149" s="14">
        <v>-375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/>
      <c r="Q149" s="14"/>
      <c r="R149" s="14"/>
      <c r="S149" s="16">
        <f t="shared" si="27"/>
        <v>-375</v>
      </c>
      <c r="T149" s="27">
        <v>-400</v>
      </c>
    </row>
    <row r="150" spans="2:20" x14ac:dyDescent="0.25">
      <c r="C150" s="6" t="s">
        <v>133</v>
      </c>
      <c r="D150" s="6"/>
      <c r="E150" s="14">
        <f>-1733.69</f>
        <v>-1733.69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-20</v>
      </c>
      <c r="M150" s="14">
        <v>0</v>
      </c>
      <c r="N150" s="14">
        <v>0</v>
      </c>
      <c r="O150" s="14">
        <v>0</v>
      </c>
      <c r="P150" s="14"/>
      <c r="Q150" s="14"/>
      <c r="R150" s="14"/>
      <c r="S150" s="16">
        <f t="shared" si="27"/>
        <v>-20</v>
      </c>
      <c r="T150" s="27">
        <v>0</v>
      </c>
    </row>
    <row r="151" spans="2:20" x14ac:dyDescent="0.25">
      <c r="C151" s="6" t="s">
        <v>134</v>
      </c>
      <c r="D151" s="6"/>
      <c r="E151" s="14">
        <v>-1160</v>
      </c>
      <c r="F151" s="14">
        <v>-700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-1220</v>
      </c>
      <c r="M151" s="14">
        <v>0</v>
      </c>
      <c r="N151" s="14">
        <v>0</v>
      </c>
      <c r="O151" s="14">
        <v>0</v>
      </c>
      <c r="P151" s="14"/>
      <c r="Q151" s="14"/>
      <c r="R151" s="14"/>
      <c r="S151" s="16">
        <f t="shared" si="27"/>
        <v>-1220</v>
      </c>
      <c r="T151" s="27">
        <v>-700</v>
      </c>
    </row>
    <row r="152" spans="2:20" x14ac:dyDescent="0.25">
      <c r="C152" s="6" t="s">
        <v>129</v>
      </c>
      <c r="D152" s="6"/>
      <c r="E152" s="14">
        <v>-1028.3599999999999</v>
      </c>
      <c r="F152" s="14">
        <v>-1000</v>
      </c>
      <c r="G152" s="14">
        <v>0</v>
      </c>
      <c r="H152" s="14">
        <v>-99</v>
      </c>
      <c r="I152" s="14">
        <v>-540</v>
      </c>
      <c r="J152" s="14">
        <v>0</v>
      </c>
      <c r="K152" s="14">
        <v>-83</v>
      </c>
      <c r="L152" s="14">
        <v>-374.5</v>
      </c>
      <c r="M152" s="14">
        <v>0</v>
      </c>
      <c r="N152" s="14">
        <v>-149</v>
      </c>
      <c r="O152" s="14">
        <v>0</v>
      </c>
      <c r="P152" s="14"/>
      <c r="Q152" s="14"/>
      <c r="R152" s="14"/>
      <c r="S152" s="16">
        <f t="shared" si="27"/>
        <v>-1245.5</v>
      </c>
      <c r="T152" s="27">
        <v>-1000</v>
      </c>
    </row>
    <row r="153" spans="2:20" x14ac:dyDescent="0.25">
      <c r="C153" s="6" t="s">
        <v>137</v>
      </c>
      <c r="D153" s="6"/>
      <c r="E153" s="14">
        <v>-6500</v>
      </c>
      <c r="F153" s="14">
        <v>-500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/>
      <c r="Q153" s="14"/>
      <c r="R153" s="14"/>
      <c r="S153" s="16">
        <f t="shared" si="27"/>
        <v>0</v>
      </c>
      <c r="T153" s="27">
        <v>-500</v>
      </c>
    </row>
    <row r="154" spans="2:20" x14ac:dyDescent="0.25">
      <c r="C154" s="18" t="s">
        <v>130</v>
      </c>
      <c r="D154" s="18"/>
      <c r="E154" s="13">
        <v>-30</v>
      </c>
      <c r="F154" s="13">
        <v>-200</v>
      </c>
      <c r="G154" s="13">
        <v>0</v>
      </c>
      <c r="H154" s="13">
        <v>0</v>
      </c>
      <c r="I154" s="13">
        <v>0</v>
      </c>
      <c r="J154" s="13">
        <v>-9384.6299999999992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/>
      <c r="Q154" s="13"/>
      <c r="R154" s="13"/>
      <c r="S154" s="23">
        <f t="shared" si="27"/>
        <v>-9384.6299999999992</v>
      </c>
      <c r="T154" s="28">
        <v>-200</v>
      </c>
    </row>
    <row r="155" spans="2:20" x14ac:dyDescent="0.25">
      <c r="C155" s="6" t="s">
        <v>136</v>
      </c>
      <c r="E155" s="15">
        <f>SUM(E145:E154)</f>
        <v>-14932.220000000001</v>
      </c>
      <c r="F155" s="15">
        <f>SUM(F145:F154)</f>
        <v>-7800</v>
      </c>
      <c r="G155" s="15">
        <f>SUM(G145:G154)</f>
        <v>-244.96</v>
      </c>
      <c r="H155" s="15">
        <f t="shared" ref="H155:R155" si="28">SUM(H145:H154)</f>
        <v>-886.51</v>
      </c>
      <c r="I155" s="15">
        <f t="shared" si="28"/>
        <v>-2614.1099999999997</v>
      </c>
      <c r="J155" s="15">
        <f t="shared" si="28"/>
        <v>-9480.33</v>
      </c>
      <c r="K155" s="15">
        <f t="shared" si="28"/>
        <v>-377.75</v>
      </c>
      <c r="L155" s="15">
        <f t="shared" si="28"/>
        <v>-2329.15</v>
      </c>
      <c r="M155" s="15">
        <f t="shared" si="28"/>
        <v>0</v>
      </c>
      <c r="N155" s="15">
        <f t="shared" si="28"/>
        <v>-149</v>
      </c>
      <c r="O155" s="15">
        <f t="shared" si="28"/>
        <v>0</v>
      </c>
      <c r="P155" s="15">
        <f t="shared" si="28"/>
        <v>0</v>
      </c>
      <c r="Q155" s="15">
        <f t="shared" si="28"/>
        <v>0</v>
      </c>
      <c r="R155" s="15">
        <f t="shared" si="28"/>
        <v>0</v>
      </c>
      <c r="S155" s="16">
        <f t="shared" si="27"/>
        <v>-16081.81</v>
      </c>
      <c r="T155" s="29">
        <f>SUM(T145:T154)</f>
        <v>-7800</v>
      </c>
    </row>
    <row r="156" spans="2:20" x14ac:dyDescent="0.2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6">
        <f t="shared" si="27"/>
        <v>0</v>
      </c>
      <c r="T156" s="27"/>
    </row>
    <row r="157" spans="2:20" x14ac:dyDescent="0.25">
      <c r="B157" s="6" t="s">
        <v>138</v>
      </c>
      <c r="E157" s="15">
        <f>E155+E142+E96</f>
        <v>-242710.28</v>
      </c>
      <c r="F157" s="15">
        <f>F155+F142+F96</f>
        <v>-268605.74</v>
      </c>
      <c r="G157" s="15">
        <f>G155+G142+G96</f>
        <v>1312.61</v>
      </c>
      <c r="H157" s="15">
        <f>H155+H142+H96</f>
        <v>-9638.2000000000007</v>
      </c>
      <c r="I157" s="15">
        <f t="shared" ref="I157:R157" si="29">I155+I142+I96</f>
        <v>-3726.49</v>
      </c>
      <c r="J157" s="15">
        <f t="shared" si="29"/>
        <v>-14636.369999999999</v>
      </c>
      <c r="K157" s="15">
        <f t="shared" si="29"/>
        <v>-118446.78</v>
      </c>
      <c r="L157" s="15">
        <f t="shared" si="29"/>
        <v>-5188.41</v>
      </c>
      <c r="M157" s="15">
        <f>M155+M142+M96</f>
        <v>-7889.4</v>
      </c>
      <c r="N157" s="15">
        <f t="shared" si="29"/>
        <v>-1600.4</v>
      </c>
      <c r="O157" s="15">
        <f t="shared" si="29"/>
        <v>0</v>
      </c>
      <c r="P157" s="15">
        <f t="shared" si="29"/>
        <v>0</v>
      </c>
      <c r="Q157" s="15">
        <f t="shared" si="29"/>
        <v>0</v>
      </c>
      <c r="R157" s="15">
        <f t="shared" si="29"/>
        <v>0</v>
      </c>
      <c r="S157" s="16">
        <f t="shared" si="27"/>
        <v>-159813.43999999997</v>
      </c>
      <c r="T157" s="29">
        <f>T155+T142+T96</f>
        <v>-217000</v>
      </c>
    </row>
    <row r="158" spans="2:20" x14ac:dyDescent="0.25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6">
        <f t="shared" si="27"/>
        <v>0</v>
      </c>
      <c r="T158" s="27"/>
    </row>
    <row r="159" spans="2:20" x14ac:dyDescent="0.25">
      <c r="B159" s="6" t="s">
        <v>140</v>
      </c>
      <c r="E159" s="15">
        <f>E52+E157</f>
        <v>79714.720000000001</v>
      </c>
      <c r="F159" s="15">
        <f>F52+F157</f>
        <v>1944.2600000000093</v>
      </c>
      <c r="G159" s="15">
        <f>G52+G157</f>
        <v>25913.63</v>
      </c>
      <c r="H159" s="15">
        <f>H52+H157</f>
        <v>54724.780000000013</v>
      </c>
      <c r="I159" s="15">
        <f t="shared" ref="I159:R159" si="30">I52+I157</f>
        <v>57714.090000000004</v>
      </c>
      <c r="J159" s="15">
        <f t="shared" si="30"/>
        <v>26138.039999999997</v>
      </c>
      <c r="K159" s="15">
        <f t="shared" si="30"/>
        <v>-114821.70999999999</v>
      </c>
      <c r="L159" s="15">
        <f t="shared" si="30"/>
        <v>2902.6099999999988</v>
      </c>
      <c r="M159" s="15">
        <f>M52+M157</f>
        <v>-10535.02</v>
      </c>
      <c r="N159" s="15">
        <f t="shared" si="30"/>
        <v>12546.310000000001</v>
      </c>
      <c r="O159" s="15">
        <f t="shared" si="30"/>
        <v>19079.91</v>
      </c>
      <c r="P159" s="15">
        <f t="shared" si="30"/>
        <v>0</v>
      </c>
      <c r="Q159" s="15">
        <f t="shared" si="30"/>
        <v>0</v>
      </c>
      <c r="R159" s="15">
        <f t="shared" si="30"/>
        <v>0</v>
      </c>
      <c r="S159" s="16">
        <f t="shared" si="27"/>
        <v>73662.640000000043</v>
      </c>
      <c r="T159" s="29">
        <f>T52+T157</f>
        <v>-450</v>
      </c>
    </row>
    <row r="160" spans="2:20" x14ac:dyDescent="0.25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6">
        <f t="shared" si="27"/>
        <v>0</v>
      </c>
      <c r="T160" s="27"/>
    </row>
    <row r="161" spans="1:20" x14ac:dyDescent="0.25">
      <c r="B161" s="6" t="s">
        <v>143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6">
        <f t="shared" si="27"/>
        <v>0</v>
      </c>
      <c r="T161" s="27"/>
    </row>
    <row r="162" spans="1:20" x14ac:dyDescent="0.25">
      <c r="C162" t="s">
        <v>144</v>
      </c>
      <c r="E162" s="14">
        <v>41473.72</v>
      </c>
      <c r="F162" s="14">
        <v>0</v>
      </c>
      <c r="G162" s="14">
        <v>0</v>
      </c>
      <c r="H162" s="14">
        <v>0</v>
      </c>
      <c r="I162" s="14">
        <v>13275.08</v>
      </c>
      <c r="J162" s="14">
        <f>25910.48+217.5+885</f>
        <v>27012.98</v>
      </c>
      <c r="K162" s="14">
        <v>0</v>
      </c>
      <c r="L162" s="14">
        <v>0</v>
      </c>
      <c r="M162" s="14">
        <v>2032.18</v>
      </c>
      <c r="N162" s="14">
        <v>0</v>
      </c>
      <c r="O162" s="14">
        <v>0</v>
      </c>
      <c r="P162" s="14"/>
      <c r="Q162" s="14"/>
      <c r="R162" s="14"/>
      <c r="S162" s="16">
        <f t="shared" si="27"/>
        <v>42320.24</v>
      </c>
      <c r="T162" s="27">
        <v>0</v>
      </c>
    </row>
    <row r="163" spans="1:20" x14ac:dyDescent="0.25">
      <c r="C163" s="4" t="s">
        <v>145</v>
      </c>
      <c r="D163" s="4"/>
      <c r="E163" s="13">
        <v>-29458.080000000002</v>
      </c>
      <c r="F163" s="13">
        <v>0</v>
      </c>
      <c r="G163" s="13">
        <v>0</v>
      </c>
      <c r="H163" s="13">
        <v>-25.53</v>
      </c>
      <c r="I163" s="13">
        <v>-32.82</v>
      </c>
      <c r="J163" s="13">
        <v>0</v>
      </c>
      <c r="K163" s="13">
        <v>0</v>
      </c>
      <c r="L163" s="13">
        <v>-864</v>
      </c>
      <c r="M163" s="13">
        <v>-1054.6400000000001</v>
      </c>
      <c r="N163" s="13">
        <f>-1644.1-194.06</f>
        <v>-1838.1599999999999</v>
      </c>
      <c r="O163" s="13">
        <v>0</v>
      </c>
      <c r="P163" s="13"/>
      <c r="Q163" s="13"/>
      <c r="R163" s="13"/>
      <c r="S163" s="23">
        <f t="shared" si="27"/>
        <v>-3815.15</v>
      </c>
      <c r="T163" s="28">
        <v>0</v>
      </c>
    </row>
    <row r="164" spans="1:20" s="6" customFormat="1" x14ac:dyDescent="0.25">
      <c r="A164" s="18"/>
      <c r="B164" s="18"/>
      <c r="C164" s="18" t="s">
        <v>146</v>
      </c>
      <c r="D164" s="18"/>
      <c r="E164" s="32">
        <f>SUM(E162:E163)</f>
        <v>12015.64</v>
      </c>
      <c r="F164" s="32">
        <f>SUM(F162:F163)</f>
        <v>0</v>
      </c>
      <c r="G164" s="32">
        <f>SUM(G162:G163)</f>
        <v>0</v>
      </c>
      <c r="H164" s="32">
        <f>SUM(H162:H163)</f>
        <v>-25.53</v>
      </c>
      <c r="I164" s="32">
        <f>SUM(I162:I163)</f>
        <v>13242.26</v>
      </c>
      <c r="J164" s="32">
        <f t="shared" ref="J164:R164" si="31">SUM(J162:J163)</f>
        <v>27012.98</v>
      </c>
      <c r="K164" s="32">
        <f t="shared" si="31"/>
        <v>0</v>
      </c>
      <c r="L164" s="32">
        <f t="shared" si="31"/>
        <v>-864</v>
      </c>
      <c r="M164" s="32">
        <f>SUM(M162:M163)</f>
        <v>977.54</v>
      </c>
      <c r="N164" s="32">
        <f t="shared" si="31"/>
        <v>-1838.1599999999999</v>
      </c>
      <c r="O164" s="32">
        <f t="shared" si="31"/>
        <v>0</v>
      </c>
      <c r="P164" s="32">
        <f t="shared" si="31"/>
        <v>0</v>
      </c>
      <c r="Q164" s="32">
        <f t="shared" si="31"/>
        <v>0</v>
      </c>
      <c r="R164" s="32">
        <f t="shared" si="31"/>
        <v>0</v>
      </c>
      <c r="S164" s="23">
        <f t="shared" si="27"/>
        <v>38505.089999999997</v>
      </c>
      <c r="T164" s="33">
        <f>SUM(T162:T163)</f>
        <v>0</v>
      </c>
    </row>
    <row r="165" spans="1:20" x14ac:dyDescent="0.25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x14ac:dyDescent="0.25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x14ac:dyDescent="0.25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x14ac:dyDescent="0.25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x14ac:dyDescent="0.25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x14ac:dyDescent="0.25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x14ac:dyDescent="0.25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x14ac:dyDescent="0.25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x14ac:dyDescent="0.25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x14ac:dyDescent="0.25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x14ac:dyDescent="0.25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x14ac:dyDescent="0.25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5:20" x14ac:dyDescent="0.25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5:20" x14ac:dyDescent="0.25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5:20" x14ac:dyDescent="0.25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Daves HSC Financials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dcterms:created xsi:type="dcterms:W3CDTF">2018-01-22T20:30:44Z</dcterms:created>
  <dcterms:modified xsi:type="dcterms:W3CDTF">2018-05-02T21:08:14Z</dcterms:modified>
</cp:coreProperties>
</file>